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5751842\Desktop\Yojany\Tarifario\Cambio PASIVOS - Personas\Rolando DPF DPO Abr21\DPF\"/>
    </mc:Choice>
  </mc:AlternateContent>
  <bookViews>
    <workbookView xWindow="32760" yWindow="120" windowWidth="20700" windowHeight="9615"/>
  </bookViews>
  <sheets>
    <sheet name="Interés al Vencimiento" sheetId="18" r:id="rId1"/>
    <sheet name="Interés Mensual" sheetId="21" r:id="rId2"/>
    <sheet name="Interés Adelantado" sheetId="14" r:id="rId3"/>
    <sheet name="Interés y Capital Mensual" sheetId="22" r:id="rId4"/>
    <sheet name="Cuota mixta 5años" sheetId="15" state="hidden" r:id="rId5"/>
    <sheet name="Cuota mixta" sheetId="13" state="hidden" r:id="rId6"/>
  </sheets>
  <calcPr calcId="162913"/>
</workbook>
</file>

<file path=xl/calcChain.xml><?xml version="1.0" encoding="utf-8"?>
<calcChain xmlns="http://schemas.openxmlformats.org/spreadsheetml/2006/main">
  <c r="C12" i="18" l="1"/>
  <c r="C14" i="21"/>
  <c r="C14" i="14"/>
  <c r="C10" i="14" l="1"/>
  <c r="C9" i="21"/>
  <c r="C8" i="14"/>
  <c r="C16" i="21"/>
  <c r="C17" i="21" s="1"/>
  <c r="C8" i="21"/>
  <c r="C10" i="21" s="1"/>
  <c r="C11" i="21" s="1"/>
  <c r="C8" i="18"/>
  <c r="C9" i="18" s="1"/>
  <c r="C14" i="18"/>
  <c r="C15" i="18" s="1"/>
  <c r="C16" i="14"/>
  <c r="C17" i="14" s="1"/>
  <c r="C11" i="15"/>
  <c r="B11" i="15"/>
  <c r="J2" i="13"/>
  <c r="H11" i="13"/>
  <c r="D11" i="15"/>
  <c r="E11" i="15"/>
  <c r="D5" i="15"/>
  <c r="C9" i="14"/>
  <c r="C11" i="14" s="1"/>
  <c r="I11" i="13"/>
  <c r="B11" i="13"/>
  <c r="B12" i="13"/>
  <c r="C11" i="13"/>
  <c r="D11" i="13"/>
  <c r="E11" i="13"/>
  <c r="B12" i="15"/>
  <c r="D12" i="15"/>
  <c r="H12" i="13"/>
  <c r="J11" i="13"/>
  <c r="K11" i="13"/>
  <c r="J12" i="13"/>
  <c r="D5" i="13"/>
  <c r="J5" i="13"/>
  <c r="I12" i="13"/>
  <c r="K12" i="13"/>
  <c r="D12" i="13"/>
  <c r="C12" i="13"/>
  <c r="B13" i="13"/>
  <c r="C12" i="15"/>
  <c r="D13" i="13"/>
  <c r="E12" i="13"/>
  <c r="C13" i="13"/>
  <c r="B14" i="13"/>
  <c r="E12" i="15"/>
  <c r="B13" i="15"/>
  <c r="H13" i="13"/>
  <c r="D14" i="13"/>
  <c r="J13" i="13"/>
  <c r="D13" i="15"/>
  <c r="E13" i="13"/>
  <c r="C14" i="13"/>
  <c r="B15" i="13"/>
  <c r="D15" i="13"/>
  <c r="C13" i="15"/>
  <c r="B14" i="15"/>
  <c r="I13" i="13"/>
  <c r="H14" i="13"/>
  <c r="E14" i="13"/>
  <c r="C15" i="13"/>
  <c r="B16" i="13"/>
  <c r="D16" i="13"/>
  <c r="J14" i="13"/>
  <c r="E13" i="15"/>
  <c r="D14" i="15"/>
  <c r="K13" i="13"/>
  <c r="I14" i="13"/>
  <c r="H15" i="13"/>
  <c r="E15" i="13"/>
  <c r="J15" i="13"/>
  <c r="K14" i="13"/>
  <c r="I15" i="13"/>
  <c r="H16" i="13"/>
  <c r="C16" i="13"/>
  <c r="B17" i="13"/>
  <c r="C14" i="15"/>
  <c r="B15" i="15"/>
  <c r="E16" i="13"/>
  <c r="J16" i="13"/>
  <c r="D15" i="15"/>
  <c r="D17" i="13"/>
  <c r="E14" i="15"/>
  <c r="C15" i="15"/>
  <c r="B16" i="15"/>
  <c r="K15" i="13"/>
  <c r="I16" i="13"/>
  <c r="H17" i="13"/>
  <c r="J17" i="13"/>
  <c r="D16" i="15"/>
  <c r="E15" i="15"/>
  <c r="C17" i="13"/>
  <c r="B18" i="13"/>
  <c r="K16" i="13"/>
  <c r="I17" i="13"/>
  <c r="H18" i="13"/>
  <c r="J18" i="13"/>
  <c r="C16" i="15"/>
  <c r="B17" i="15"/>
  <c r="E17" i="13"/>
  <c r="D18" i="13"/>
  <c r="K17" i="13"/>
  <c r="I18" i="13"/>
  <c r="H19" i="13"/>
  <c r="H20" i="13"/>
  <c r="J19" i="13"/>
  <c r="C18" i="13"/>
  <c r="B19" i="13"/>
  <c r="D17" i="15"/>
  <c r="E16" i="15"/>
  <c r="K18" i="13"/>
  <c r="I19" i="13"/>
  <c r="E17" i="15"/>
  <c r="J20" i="13"/>
  <c r="C17" i="15"/>
  <c r="B18" i="15"/>
  <c r="D19" i="13"/>
  <c r="E18" i="13"/>
  <c r="K19" i="13"/>
  <c r="I20" i="13"/>
  <c r="H21" i="13"/>
  <c r="J21" i="13"/>
  <c r="D18" i="15"/>
  <c r="C19" i="13"/>
  <c r="B20" i="13"/>
  <c r="K20" i="13"/>
  <c r="I21" i="13"/>
  <c r="H22" i="13"/>
  <c r="J22" i="13"/>
  <c r="E19" i="13"/>
  <c r="D20" i="13"/>
  <c r="C18" i="15"/>
  <c r="B19" i="15"/>
  <c r="K21" i="13"/>
  <c r="I22" i="13"/>
  <c r="H23" i="13"/>
  <c r="J6" i="13"/>
  <c r="J23" i="13"/>
  <c r="D19" i="15"/>
  <c r="C20" i="13"/>
  <c r="B21" i="13"/>
  <c r="K22" i="13"/>
  <c r="I23" i="13"/>
  <c r="H24" i="13"/>
  <c r="E20" i="13"/>
  <c r="E18" i="15"/>
  <c r="J24" i="13"/>
  <c r="K23" i="13"/>
  <c r="I24" i="13"/>
  <c r="H25" i="13"/>
  <c r="D21" i="13"/>
  <c r="C19" i="15"/>
  <c r="B20" i="15"/>
  <c r="J25" i="13"/>
  <c r="E19" i="15"/>
  <c r="C21" i="13"/>
  <c r="B22" i="13"/>
  <c r="D20" i="15"/>
  <c r="K24" i="13"/>
  <c r="I25" i="13"/>
  <c r="H26" i="13"/>
  <c r="J26" i="13"/>
  <c r="D22" i="13"/>
  <c r="E21" i="13"/>
  <c r="C20" i="15"/>
  <c r="B21" i="15"/>
  <c r="K25" i="13"/>
  <c r="I26" i="13"/>
  <c r="H27" i="13"/>
  <c r="J27" i="13"/>
  <c r="D21" i="15"/>
  <c r="C22" i="13"/>
  <c r="B23" i="13"/>
  <c r="E20" i="15"/>
  <c r="C21" i="15"/>
  <c r="B22" i="15"/>
  <c r="K26" i="13"/>
  <c r="I27" i="13"/>
  <c r="H28" i="13"/>
  <c r="D22" i="15"/>
  <c r="J28" i="13"/>
  <c r="E22" i="13"/>
  <c r="D23" i="13"/>
  <c r="J7" i="13"/>
  <c r="J8" i="13"/>
  <c r="E21" i="15"/>
  <c r="C22" i="15"/>
  <c r="B23" i="15"/>
  <c r="K27" i="13"/>
  <c r="D23" i="15"/>
  <c r="C23" i="13"/>
  <c r="B24" i="13"/>
  <c r="I28" i="13"/>
  <c r="H29" i="13"/>
  <c r="E22" i="15"/>
  <c r="C23" i="15"/>
  <c r="B24" i="15"/>
  <c r="D24" i="15"/>
  <c r="K28" i="13"/>
  <c r="D24" i="13"/>
  <c r="E23" i="13"/>
  <c r="C24" i="13"/>
  <c r="B25" i="13"/>
  <c r="J29" i="13"/>
  <c r="E23" i="15"/>
  <c r="C24" i="15"/>
  <c r="B25" i="15"/>
  <c r="D25" i="15"/>
  <c r="D25" i="13"/>
  <c r="E24" i="13"/>
  <c r="C25" i="13"/>
  <c r="B26" i="13"/>
  <c r="I29" i="13"/>
  <c r="H30" i="13"/>
  <c r="E24" i="15"/>
  <c r="C25" i="15"/>
  <c r="B26" i="15"/>
  <c r="D26" i="15"/>
  <c r="D26" i="13"/>
  <c r="K29" i="13"/>
  <c r="E25" i="13"/>
  <c r="C26" i="13"/>
  <c r="B27" i="13"/>
  <c r="J30" i="13"/>
  <c r="E25" i="15"/>
  <c r="C26" i="15"/>
  <c r="B27" i="15"/>
  <c r="D27" i="15"/>
  <c r="D27" i="13"/>
  <c r="I30" i="13"/>
  <c r="H31" i="13"/>
  <c r="E26" i="13"/>
  <c r="E26" i="15"/>
  <c r="C27" i="15"/>
  <c r="B28" i="15"/>
  <c r="D28" i="15"/>
  <c r="C27" i="13"/>
  <c r="B28" i="13"/>
  <c r="K30" i="13"/>
  <c r="J31" i="13"/>
  <c r="E27" i="15"/>
  <c r="C28" i="15"/>
  <c r="B29" i="15"/>
  <c r="D29" i="15"/>
  <c r="I31" i="13"/>
  <c r="H32" i="13"/>
  <c r="E27" i="13"/>
  <c r="C28" i="13"/>
  <c r="B29" i="13"/>
  <c r="K31" i="13"/>
  <c r="D28" i="13"/>
  <c r="E28" i="15"/>
  <c r="C29" i="15"/>
  <c r="B30" i="15"/>
  <c r="D30" i="15"/>
  <c r="D29" i="13"/>
  <c r="E28" i="13"/>
  <c r="J32" i="13"/>
  <c r="E29" i="15"/>
  <c r="C30" i="15"/>
  <c r="B31" i="15"/>
  <c r="I32" i="13"/>
  <c r="H33" i="13"/>
  <c r="J33" i="13"/>
  <c r="D31" i="15"/>
  <c r="C29" i="13"/>
  <c r="B30" i="13"/>
  <c r="K32" i="13"/>
  <c r="I33" i="13"/>
  <c r="H34" i="13"/>
  <c r="E30" i="15"/>
  <c r="C31" i="15"/>
  <c r="B32" i="15"/>
  <c r="D32" i="15"/>
  <c r="J34" i="13"/>
  <c r="E29" i="13"/>
  <c r="D30" i="13"/>
  <c r="E31" i="15"/>
  <c r="C32" i="15"/>
  <c r="B33" i="15"/>
  <c r="K33" i="13"/>
  <c r="I34" i="13"/>
  <c r="H35" i="13"/>
  <c r="J35" i="13"/>
  <c r="D33" i="15"/>
  <c r="C30" i="13"/>
  <c r="B31" i="13"/>
  <c r="K34" i="13"/>
  <c r="I35" i="13"/>
  <c r="H36" i="13"/>
  <c r="E32" i="15"/>
  <c r="C33" i="15"/>
  <c r="B34" i="15"/>
  <c r="D34" i="15"/>
  <c r="J36" i="13"/>
  <c r="E30" i="13"/>
  <c r="C31" i="13"/>
  <c r="B32" i="13"/>
  <c r="E33" i="15"/>
  <c r="C34" i="15"/>
  <c r="B35" i="15"/>
  <c r="K35" i="13"/>
  <c r="I36" i="13"/>
  <c r="H37" i="13"/>
  <c r="D31" i="13"/>
  <c r="D35" i="15"/>
  <c r="J37" i="13"/>
  <c r="D32" i="13"/>
  <c r="K36" i="13"/>
  <c r="I37" i="13"/>
  <c r="H38" i="13"/>
  <c r="E34" i="15"/>
  <c r="C35" i="15"/>
  <c r="B36" i="15"/>
  <c r="E31" i="13"/>
  <c r="D36" i="15"/>
  <c r="J38" i="13"/>
  <c r="E35" i="15"/>
  <c r="C36" i="15"/>
  <c r="B37" i="15"/>
  <c r="K37" i="13"/>
  <c r="I38" i="13"/>
  <c r="H39" i="13"/>
  <c r="C32" i="13"/>
  <c r="B33" i="13"/>
  <c r="J39" i="13"/>
  <c r="D37" i="15"/>
  <c r="E32" i="13"/>
  <c r="D33" i="13"/>
  <c r="E36" i="15"/>
  <c r="C37" i="15"/>
  <c r="B38" i="15"/>
  <c r="K38" i="13"/>
  <c r="D38" i="15"/>
  <c r="C33" i="13"/>
  <c r="B34" i="13"/>
  <c r="E37" i="15"/>
  <c r="I39" i="13"/>
  <c r="H40" i="13"/>
  <c r="C38" i="15"/>
  <c r="B39" i="15"/>
  <c r="J40" i="13"/>
  <c r="K39" i="13"/>
  <c r="I40" i="13"/>
  <c r="H41" i="13"/>
  <c r="D34" i="13"/>
  <c r="E33" i="13"/>
  <c r="J41" i="13"/>
  <c r="C34" i="13"/>
  <c r="B35" i="13"/>
  <c r="K40" i="13"/>
  <c r="I41" i="13"/>
  <c r="H42" i="13"/>
  <c r="E38" i="15"/>
  <c r="E34" i="13"/>
  <c r="D39" i="15"/>
  <c r="J42" i="13"/>
  <c r="C39" i="15"/>
  <c r="B40" i="15"/>
  <c r="D35" i="13"/>
  <c r="K41" i="13"/>
  <c r="I42" i="13"/>
  <c r="H43" i="13"/>
  <c r="E39" i="15"/>
  <c r="J43" i="13"/>
  <c r="D40" i="15"/>
  <c r="E35" i="13"/>
  <c r="C35" i="13"/>
  <c r="B36" i="13"/>
  <c r="K42" i="13"/>
  <c r="I43" i="13"/>
  <c r="H44" i="13"/>
  <c r="J44" i="13"/>
  <c r="D36" i="13"/>
  <c r="C40" i="15"/>
  <c r="B41" i="15"/>
  <c r="K43" i="13"/>
  <c r="I44" i="13"/>
  <c r="H45" i="13"/>
  <c r="J45" i="13"/>
  <c r="E40" i="15"/>
  <c r="C36" i="13"/>
  <c r="B37" i="13"/>
  <c r="D41" i="15"/>
  <c r="K44" i="13"/>
  <c r="I45" i="13"/>
  <c r="H46" i="13"/>
  <c r="J46" i="13"/>
  <c r="D37" i="13"/>
  <c r="C41" i="15"/>
  <c r="B42" i="15"/>
  <c r="E36" i="13"/>
  <c r="C37" i="13"/>
  <c r="B38" i="13"/>
  <c r="K45" i="13"/>
  <c r="I46" i="13"/>
  <c r="H47" i="13"/>
  <c r="J47" i="13"/>
  <c r="D38" i="13"/>
  <c r="D42" i="15"/>
  <c r="E41" i="15"/>
  <c r="C42" i="15"/>
  <c r="B43" i="15"/>
  <c r="E37" i="13"/>
  <c r="C38" i="13"/>
  <c r="B39" i="13"/>
  <c r="K46" i="13"/>
  <c r="D39" i="13"/>
  <c r="D43" i="15"/>
  <c r="E38" i="13"/>
  <c r="C39" i="13"/>
  <c r="B40" i="13"/>
  <c r="E42" i="15"/>
  <c r="C43" i="15"/>
  <c r="B44" i="15"/>
  <c r="I47" i="13"/>
  <c r="H48" i="13"/>
  <c r="D44" i="15"/>
  <c r="D40" i="13"/>
  <c r="K47" i="13"/>
  <c r="E43" i="15"/>
  <c r="C44" i="15"/>
  <c r="B45" i="15"/>
  <c r="E39" i="13"/>
  <c r="C40" i="13"/>
  <c r="B41" i="13"/>
  <c r="J48" i="13"/>
  <c r="D45" i="15"/>
  <c r="D41" i="13"/>
  <c r="I48" i="13"/>
  <c r="H49" i="13"/>
  <c r="E40" i="13"/>
  <c r="C41" i="13"/>
  <c r="B42" i="13"/>
  <c r="E44" i="15"/>
  <c r="C45" i="15"/>
  <c r="B46" i="15"/>
  <c r="D46" i="15"/>
  <c r="D42" i="13"/>
  <c r="J49" i="13"/>
  <c r="K48" i="13"/>
  <c r="I49" i="13"/>
  <c r="H50" i="13"/>
  <c r="E41" i="13"/>
  <c r="C42" i="13"/>
  <c r="B43" i="13"/>
  <c r="E45" i="15"/>
  <c r="C46" i="15"/>
  <c r="B47" i="15"/>
  <c r="D43" i="13"/>
  <c r="D47" i="15"/>
  <c r="J50" i="13"/>
  <c r="K49" i="13"/>
  <c r="I50" i="13"/>
  <c r="H51" i="13"/>
  <c r="E46" i="15"/>
  <c r="C47" i="15"/>
  <c r="B48" i="15"/>
  <c r="E42" i="13"/>
  <c r="D48" i="15"/>
  <c r="J51" i="13"/>
  <c r="K50" i="13"/>
  <c r="I51" i="13"/>
  <c r="H52" i="13"/>
  <c r="E47" i="15"/>
  <c r="C48" i="15"/>
  <c r="B49" i="15"/>
  <c r="C43" i="13"/>
  <c r="B44" i="13"/>
  <c r="D49" i="15"/>
  <c r="J52" i="13"/>
  <c r="D44" i="13"/>
  <c r="E43" i="13"/>
  <c r="K51" i="13"/>
  <c r="E48" i="15"/>
  <c r="C49" i="15"/>
  <c r="B50" i="15"/>
  <c r="I52" i="13"/>
  <c r="H53" i="13"/>
  <c r="C44" i="13"/>
  <c r="B45" i="13"/>
  <c r="E44" i="13"/>
  <c r="K52" i="13"/>
  <c r="J53" i="13"/>
  <c r="I53" i="13"/>
  <c r="H54" i="13"/>
  <c r="D45" i="13"/>
  <c r="D50" i="15"/>
  <c r="E49" i="15"/>
  <c r="J54" i="13"/>
  <c r="K53" i="13"/>
  <c r="C50" i="15"/>
  <c r="B51" i="15"/>
  <c r="C45" i="13"/>
  <c r="B46" i="13"/>
  <c r="D51" i="15"/>
  <c r="E45" i="13"/>
  <c r="E50" i="15"/>
  <c r="D46" i="13"/>
  <c r="I54" i="13"/>
  <c r="H55" i="13"/>
  <c r="K54" i="13"/>
  <c r="J55" i="13"/>
  <c r="C51" i="15"/>
  <c r="B52" i="15"/>
  <c r="C46" i="13"/>
  <c r="B47" i="13"/>
  <c r="E46" i="13"/>
  <c r="E51" i="15"/>
  <c r="K55" i="13"/>
  <c r="D47" i="13"/>
  <c r="D6" i="13"/>
  <c r="D52" i="15"/>
  <c r="I55" i="13"/>
  <c r="H56" i="13"/>
  <c r="C52" i="15"/>
  <c r="B53" i="15"/>
  <c r="J56" i="13"/>
  <c r="C47" i="13"/>
  <c r="B48" i="13"/>
  <c r="D48" i="13"/>
  <c r="E47" i="13"/>
  <c r="C48" i="13"/>
  <c r="B49" i="13"/>
  <c r="I56" i="13"/>
  <c r="H57" i="13"/>
  <c r="D53" i="15"/>
  <c r="E52" i="15"/>
  <c r="D49" i="13"/>
  <c r="C53" i="15"/>
  <c r="B54" i="15"/>
  <c r="J57" i="13"/>
  <c r="K56" i="13"/>
  <c r="E53" i="15"/>
  <c r="E48" i="13"/>
  <c r="C49" i="13"/>
  <c r="B50" i="13"/>
  <c r="D50" i="13"/>
  <c r="I57" i="13"/>
  <c r="H58" i="13"/>
  <c r="D54" i="15"/>
  <c r="E49" i="13"/>
  <c r="C50" i="13"/>
  <c r="B51" i="13"/>
  <c r="D51" i="13"/>
  <c r="E50" i="13"/>
  <c r="C51" i="13"/>
  <c r="B52" i="13"/>
  <c r="C54" i="15"/>
  <c r="B55" i="15"/>
  <c r="J58" i="13"/>
  <c r="K57" i="13"/>
  <c r="I58" i="13"/>
  <c r="H59" i="13"/>
  <c r="J59" i="13"/>
  <c r="D52" i="13"/>
  <c r="E54" i="15"/>
  <c r="D55" i="15"/>
  <c r="K58" i="13"/>
  <c r="I59" i="13"/>
  <c r="H60" i="13"/>
  <c r="E51" i="13"/>
  <c r="J60" i="13"/>
  <c r="C55" i="15"/>
  <c r="B56" i="15"/>
  <c r="C52" i="13"/>
  <c r="B53" i="13"/>
  <c r="K59" i="13"/>
  <c r="I60" i="13"/>
  <c r="H61" i="13"/>
  <c r="J61" i="13"/>
  <c r="D53" i="13"/>
  <c r="E52" i="13"/>
  <c r="C53" i="13"/>
  <c r="B54" i="13"/>
  <c r="D56" i="15"/>
  <c r="E55" i="15"/>
  <c r="C56" i="15"/>
  <c r="B57" i="15"/>
  <c r="K60" i="13"/>
  <c r="I61" i="13"/>
  <c r="H62" i="13"/>
  <c r="D57" i="15"/>
  <c r="J62" i="13"/>
  <c r="D54" i="13"/>
  <c r="E53" i="13"/>
  <c r="E56" i="15"/>
  <c r="C57" i="15"/>
  <c r="B58" i="15"/>
  <c r="K61" i="13"/>
  <c r="I62" i="13"/>
  <c r="H63" i="13"/>
  <c r="J63" i="13"/>
  <c r="D58" i="15"/>
  <c r="C54" i="13"/>
  <c r="B55" i="13"/>
  <c r="E54" i="13"/>
  <c r="K62" i="13"/>
  <c r="I63" i="13"/>
  <c r="H64" i="13"/>
  <c r="E57" i="15"/>
  <c r="C58" i="15"/>
  <c r="B59" i="15"/>
  <c r="D59" i="15"/>
  <c r="J64" i="13"/>
  <c r="D55" i="13"/>
  <c r="C55" i="13"/>
  <c r="B56" i="13"/>
  <c r="E58" i="15"/>
  <c r="C59" i="15"/>
  <c r="B60" i="15"/>
  <c r="K63" i="13"/>
  <c r="I64" i="13"/>
  <c r="H65" i="13"/>
  <c r="J65" i="13"/>
  <c r="D60" i="15"/>
  <c r="D56" i="13"/>
  <c r="K64" i="13"/>
  <c r="I65" i="13"/>
  <c r="H66" i="13"/>
  <c r="E55" i="13"/>
  <c r="C56" i="13"/>
  <c r="B57" i="13"/>
  <c r="E59" i="15"/>
  <c r="D57" i="13"/>
  <c r="J66" i="13"/>
  <c r="K65" i="13"/>
  <c r="I66" i="13"/>
  <c r="H67" i="13"/>
  <c r="E56" i="13"/>
  <c r="C57" i="13"/>
  <c r="B58" i="13"/>
  <c r="C60" i="15"/>
  <c r="B61" i="15"/>
  <c r="D58" i="13"/>
  <c r="J67" i="13"/>
  <c r="E60" i="15"/>
  <c r="D61" i="15"/>
  <c r="E57" i="13"/>
  <c r="C58" i="13"/>
  <c r="B59" i="13"/>
  <c r="K66" i="13"/>
  <c r="D59" i="13"/>
  <c r="C61" i="15"/>
  <c r="B62" i="15"/>
  <c r="E61" i="15"/>
  <c r="I67" i="13"/>
  <c r="H68" i="13"/>
  <c r="E58" i="13"/>
  <c r="C59" i="13"/>
  <c r="B60" i="13"/>
  <c r="D60" i="13"/>
  <c r="J68" i="13"/>
  <c r="D62" i="15"/>
  <c r="K67" i="13"/>
  <c r="I68" i="13"/>
  <c r="H69" i="13"/>
  <c r="E59" i="13"/>
  <c r="C60" i="13"/>
  <c r="B61" i="13"/>
  <c r="D61" i="13"/>
  <c r="J69" i="13"/>
  <c r="K68" i="13"/>
  <c r="I69" i="13"/>
  <c r="H70" i="13"/>
  <c r="J70" i="13"/>
  <c r="C62" i="15"/>
  <c r="B63" i="15"/>
  <c r="E60" i="13"/>
  <c r="C61" i="13"/>
  <c r="B62" i="13"/>
  <c r="D62" i="13"/>
  <c r="D63" i="15"/>
  <c r="E62" i="15"/>
  <c r="C63" i="15"/>
  <c r="B64" i="15"/>
  <c r="K69" i="13"/>
  <c r="I70" i="13"/>
  <c r="K70" i="13"/>
  <c r="E61" i="13"/>
  <c r="C62" i="13"/>
  <c r="B63" i="13"/>
  <c r="D63" i="13"/>
  <c r="D64" i="15"/>
  <c r="E63" i="15"/>
  <c r="E62" i="13"/>
  <c r="C63" i="13"/>
  <c r="B64" i="13"/>
  <c r="D64" i="13"/>
  <c r="E63" i="13"/>
  <c r="C64" i="15"/>
  <c r="B65" i="15"/>
  <c r="D65" i="15"/>
  <c r="C64" i="13"/>
  <c r="B65" i="13"/>
  <c r="E64" i="15"/>
  <c r="C65" i="15"/>
  <c r="B66" i="15"/>
  <c r="D66" i="15"/>
  <c r="E64" i="13"/>
  <c r="E65" i="15"/>
  <c r="C66" i="15"/>
  <c r="B67" i="15"/>
  <c r="D65" i="13"/>
  <c r="D67" i="15"/>
  <c r="C65" i="13"/>
  <c r="B66" i="13"/>
  <c r="E66" i="15"/>
  <c r="C67" i="15"/>
  <c r="B68" i="15"/>
  <c r="D68" i="15"/>
  <c r="E67" i="15"/>
  <c r="C68" i="15"/>
  <c r="B69" i="15"/>
  <c r="D66" i="13"/>
  <c r="E65" i="13"/>
  <c r="D69" i="15"/>
  <c r="C66" i="13"/>
  <c r="B67" i="13"/>
  <c r="E66" i="13"/>
  <c r="E68" i="15"/>
  <c r="C69" i="15"/>
  <c r="B70" i="15"/>
  <c r="D70" i="15"/>
  <c r="D67" i="13"/>
  <c r="E69" i="15"/>
  <c r="C70" i="15"/>
  <c r="B71" i="15"/>
  <c r="D6" i="15"/>
  <c r="C67" i="13"/>
  <c r="B68" i="13"/>
  <c r="E70" i="15"/>
  <c r="D68" i="13"/>
  <c r="E67" i="13"/>
  <c r="C68" i="13"/>
  <c r="B69" i="13"/>
  <c r="E68" i="13"/>
  <c r="D69" i="13"/>
  <c r="C69" i="13"/>
  <c r="B70" i="13"/>
  <c r="D70" i="13"/>
  <c r="E69" i="13"/>
  <c r="C70" i="13"/>
  <c r="E70" i="13"/>
  <c r="C18" i="14" l="1"/>
</calcChain>
</file>

<file path=xl/sharedStrings.xml><?xml version="1.0" encoding="utf-8"?>
<sst xmlns="http://schemas.openxmlformats.org/spreadsheetml/2006/main" count="105" uniqueCount="52">
  <si>
    <t>CAPITAL</t>
  </si>
  <si>
    <t>MES</t>
  </si>
  <si>
    <t>Capital</t>
  </si>
  <si>
    <t>Abono Mensual</t>
  </si>
  <si>
    <t>Tasa 12 meses (TEA)</t>
  </si>
  <si>
    <t>Tasa 12 meses (TEA) penalidad</t>
  </si>
  <si>
    <t>Dscto.Capital mes1</t>
  </si>
  <si>
    <t>Abono Mensual Solicitado (Interés+Capital)</t>
  </si>
  <si>
    <t>Dscto.K</t>
  </si>
  <si>
    <t>Interes mes</t>
  </si>
  <si>
    <t>CAPITAL remanente al final del periodo</t>
  </si>
  <si>
    <t>Cálculo de abono mensual de Interés + Capital:</t>
  </si>
  <si>
    <t>Pre-Cancelación de abono mensual de Interés + Capital:</t>
  </si>
  <si>
    <t>CAPITAL remanente sin penalidad</t>
  </si>
  <si>
    <t>CAPITAL neto</t>
  </si>
  <si>
    <t>Dscto. del Capital por Penalidad</t>
  </si>
  <si>
    <t>Plazo en días</t>
  </si>
  <si>
    <t>Tasa del plazo</t>
  </si>
  <si>
    <t>Tasa del plazo de interés adelantado</t>
  </si>
  <si>
    <t>Tasa del plazo penalidad</t>
  </si>
  <si>
    <t>Tasa del plazo de interés penalidad</t>
  </si>
  <si>
    <t>Datos variables</t>
  </si>
  <si>
    <t>CAPITAL INICIAL</t>
  </si>
  <si>
    <t>Pre-Cancelación:</t>
  </si>
  <si>
    <t>Dscto.Capital Pre-cancelación 
(a periodo vencido)</t>
  </si>
  <si>
    <t>Periodo de alerta</t>
  </si>
  <si>
    <t>Cuota Mensual (Interés+Capital)</t>
  </si>
  <si>
    <t>Meses</t>
  </si>
  <si>
    <t>Pago Mensual</t>
  </si>
  <si>
    <t>Porción capital</t>
  </si>
  <si>
    <t>Porción interés</t>
  </si>
  <si>
    <t>Pago Interes y capital Mensual</t>
  </si>
  <si>
    <t>Días transcurridos</t>
  </si>
  <si>
    <t>Pre-cancelación:</t>
  </si>
  <si>
    <t>Interés al Vencimiento</t>
  </si>
  <si>
    <t>Interés al Vencimiento por Pre-cancelación</t>
  </si>
  <si>
    <t>Dscto.
Capital</t>
  </si>
  <si>
    <t>Pago de Interés al Vencimiento</t>
  </si>
  <si>
    <t>Pago de Interés Mensual</t>
  </si>
  <si>
    <t>Interés Mensual</t>
  </si>
  <si>
    <t>Interés total por Pre-cancelación</t>
  </si>
  <si>
    <t>Pago de Interés Adelantado</t>
  </si>
  <si>
    <t>Interés total Abonado</t>
  </si>
  <si>
    <t>Interés Adelantado</t>
  </si>
  <si>
    <t>Descuento del Capital por Pre-cancelación</t>
  </si>
  <si>
    <t>Moneda</t>
  </si>
  <si>
    <t>Soles</t>
  </si>
  <si>
    <t>TEA</t>
  </si>
  <si>
    <t>TREA</t>
  </si>
  <si>
    <t>TEA penalidad</t>
  </si>
  <si>
    <t>TEA de Penalidad</t>
  </si>
  <si>
    <t>OP011 v.04 - 04/21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</si>
</sst>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(* #,##0.00_);_(* \(#,##0.00\);_(* &quot;-&quot;??_);_(@_)"/>
    <numFmt numFmtId="166" formatCode="_(* #,##0_);_(* \(#,##0\);_(* &quot;-&quot;??_);_(@_)"/>
    <numFmt numFmtId="167" formatCode="0.0000%"/>
    <numFmt numFmtId="168" formatCode="_ [$S/.-280A]\ * #,##0.00_ ;_ [$S/.-280A]\ * \-#,##0.00_ ;_ [$S/.-280A]\ * &quot;-&quot;??_ ;_ @_ "/>
    <numFmt numFmtId="169" formatCode="_ [$S/.-280A]\ * #,##0_ ;_ [$S/.-280A]\ * \-#,##0_ ;_ [$S/.-280A]\ * &quot;-&quot;??_ ;_ @_ "/>
    <numFmt numFmtId="170" formatCode="#,##0_ ;\-#,##0\ "/>
    <numFmt numFmtId="171" formatCode="0.000000%"/>
    <numFmt numFmtId="172" formatCode="0.000"/>
    <numFmt numFmtId="173" formatCode="_(* #,##0.0_);_(* \(#,##0.0\);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rebuchet MS"/>
      <family val="2"/>
    </font>
    <font>
      <sz val="8"/>
      <name val="Trebuchet MS"/>
      <family val="2"/>
    </font>
    <font>
      <sz val="20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b/>
      <sz val="8"/>
      <name val="Trebuchet MS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color theme="0" tint="-0.34998626667073579"/>
      <name val="Trebuchet MS"/>
      <family val="2"/>
    </font>
    <font>
      <b/>
      <sz val="12"/>
      <color rgb="FFFF0000"/>
      <name val="Trebuchet MS"/>
      <family val="2"/>
    </font>
    <font>
      <b/>
      <sz val="10"/>
      <color rgb="FF000000"/>
      <name val="Trebuchet MS"/>
      <family val="2"/>
    </font>
    <font>
      <sz val="8"/>
      <color rgb="FFFF0000"/>
      <name val="Trebuchet MS"/>
      <family val="2"/>
    </font>
    <font>
      <sz val="14"/>
      <color theme="0"/>
      <name val="Trebuchet MS"/>
      <family val="2"/>
    </font>
    <font>
      <b/>
      <sz val="10"/>
      <color theme="0"/>
      <name val="Trebuchet MS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8" fontId="1" fillId="0" borderId="1" xfId="1" applyNumberFormat="1" applyBorder="1" applyAlignment="1">
      <alignment horizontal="center"/>
    </xf>
    <xf numFmtId="169" fontId="1" fillId="3" borderId="1" xfId="1" applyNumberFormat="1" applyFill="1" applyBorder="1" applyAlignment="1">
      <alignment horizontal="center"/>
    </xf>
    <xf numFmtId="169" fontId="1" fillId="3" borderId="1" xfId="1" applyNumberFormat="1" applyFill="1" applyBorder="1" applyAlignment="1"/>
    <xf numFmtId="0" fontId="0" fillId="0" borderId="0" xfId="0" applyAlignment="1"/>
    <xf numFmtId="166" fontId="1" fillId="0" borderId="1" xfId="1" applyNumberFormat="1" applyBorder="1" applyAlignment="1"/>
    <xf numFmtId="10" fontId="1" fillId="3" borderId="1" xfId="4" applyNumberFormat="1" applyFill="1" applyBorder="1" applyAlignment="1"/>
    <xf numFmtId="168" fontId="0" fillId="0" borderId="0" xfId="0" applyNumberFormat="1" applyAlignment="1">
      <alignment horizontal="center"/>
    </xf>
    <xf numFmtId="166" fontId="1" fillId="0" borderId="1" xfId="1" applyNumberFormat="1" applyFill="1" applyBorder="1" applyAlignment="1"/>
    <xf numFmtId="168" fontId="1" fillId="0" borderId="1" xfId="1" applyNumberFormat="1" applyFill="1" applyBorder="1" applyAlignment="1">
      <alignment horizontal="center"/>
    </xf>
    <xf numFmtId="168" fontId="1" fillId="3" borderId="1" xfId="1" applyNumberFormat="1" applyFill="1" applyBorder="1" applyAlignment="1"/>
    <xf numFmtId="0" fontId="2" fillId="0" borderId="0" xfId="0" applyFont="1" applyAlignment="1">
      <alignment horizontal="left"/>
    </xf>
    <xf numFmtId="168" fontId="1" fillId="3" borderId="1" xfId="1" applyNumberFormat="1" applyFill="1" applyBorder="1" applyAlignment="1">
      <alignment horizontal="center"/>
    </xf>
    <xf numFmtId="168" fontId="0" fillId="0" borderId="0" xfId="0" applyNumberFormat="1"/>
    <xf numFmtId="168" fontId="1" fillId="4" borderId="1" xfId="1" applyNumberFormat="1" applyFill="1" applyBorder="1" applyAlignment="1"/>
    <xf numFmtId="166" fontId="1" fillId="4" borderId="1" xfId="1" applyNumberFormat="1" applyFill="1" applyBorder="1" applyAlignment="1">
      <alignment horizontal="center" vertical="center"/>
    </xf>
    <xf numFmtId="169" fontId="1" fillId="4" borderId="1" xfId="1" applyNumberFormat="1" applyFill="1" applyBorder="1" applyAlignment="1"/>
    <xf numFmtId="10" fontId="1" fillId="4" borderId="1" xfId="4" applyNumberFormat="1" applyFill="1" applyBorder="1" applyAlignment="1"/>
    <xf numFmtId="169" fontId="12" fillId="3" borderId="1" xfId="1" applyNumberFormat="1" applyFont="1" applyFill="1" applyBorder="1" applyAlignment="1"/>
    <xf numFmtId="165" fontId="8" fillId="5" borderId="1" xfId="1" applyFont="1" applyFill="1" applyBorder="1" applyAlignment="1" applyProtection="1">
      <protection locked="0"/>
    </xf>
    <xf numFmtId="10" fontId="8" fillId="5" borderId="1" xfId="4" applyNumberFormat="1" applyFont="1" applyFill="1" applyBorder="1" applyAlignment="1" applyProtection="1">
      <protection locked="0"/>
    </xf>
    <xf numFmtId="170" fontId="8" fillId="5" borderId="1" xfId="2" applyNumberFormat="1" applyFont="1" applyFill="1" applyBorder="1" applyAlignment="1" applyProtection="1">
      <protection locked="0"/>
    </xf>
    <xf numFmtId="165" fontId="3" fillId="5" borderId="1" xfId="1" applyFont="1" applyFill="1" applyBorder="1" applyAlignment="1" applyProtection="1">
      <protection locked="0"/>
    </xf>
    <xf numFmtId="166" fontId="3" fillId="5" borderId="1" xfId="1" applyNumberFormat="1" applyFont="1" applyFill="1" applyBorder="1" applyAlignment="1" applyProtection="1">
      <protection locked="0"/>
    </xf>
    <xf numFmtId="10" fontId="3" fillId="0" borderId="1" xfId="4" applyNumberFormat="1" applyFont="1" applyFill="1" applyBorder="1" applyAlignment="1" applyProtection="1">
      <protection locked="0"/>
    </xf>
    <xf numFmtId="165" fontId="3" fillId="5" borderId="1" xfId="1" applyFont="1" applyFill="1" applyBorder="1" applyAlignment="1" applyProtection="1">
      <alignment vertical="center"/>
      <protection locked="0"/>
    </xf>
    <xf numFmtId="166" fontId="3" fillId="5" borderId="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167" fontId="13" fillId="3" borderId="1" xfId="4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0" fontId="3" fillId="0" borderId="1" xfId="4" applyNumberFormat="1" applyFont="1" applyFill="1" applyBorder="1" applyAlignment="1" applyProtection="1">
      <alignment vertical="center"/>
    </xf>
    <xf numFmtId="166" fontId="3" fillId="5" borderId="1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3" applyFont="1" applyAlignment="1" applyProtection="1">
      <alignment horizontal="center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Protection="1"/>
    <xf numFmtId="0" fontId="3" fillId="0" borderId="0" xfId="3" applyFont="1" applyAlignment="1" applyProtection="1"/>
    <xf numFmtId="14" fontId="3" fillId="0" borderId="0" xfId="0" applyNumberFormat="1" applyFont="1" applyProtection="1"/>
    <xf numFmtId="2" fontId="3" fillId="0" borderId="0" xfId="0" applyNumberFormat="1" applyFont="1" applyProtection="1"/>
    <xf numFmtId="171" fontId="13" fillId="3" borderId="1" xfId="4" applyNumberFormat="1" applyFont="1" applyFill="1" applyBorder="1" applyAlignment="1" applyProtection="1"/>
    <xf numFmtId="43" fontId="3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6" fillId="0" borderId="0" xfId="0" applyFont="1" applyProtection="1"/>
    <xf numFmtId="166" fontId="14" fillId="3" borderId="1" xfId="1" applyNumberFormat="1" applyFont="1" applyFill="1" applyBorder="1" applyAlignment="1" applyProtection="1">
      <alignment vertical="center"/>
    </xf>
    <xf numFmtId="172" fontId="3" fillId="0" borderId="0" xfId="0" applyNumberFormat="1" applyFont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</xf>
    <xf numFmtId="44" fontId="15" fillId="3" borderId="1" xfId="2" applyFont="1" applyFill="1" applyBorder="1" applyAlignment="1" applyProtection="1">
      <alignment horizontal="left"/>
    </xf>
    <xf numFmtId="168" fontId="16" fillId="0" borderId="0" xfId="0" applyNumberFormat="1" applyFont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/>
    <xf numFmtId="43" fontId="3" fillId="0" borderId="0" xfId="0" applyNumberFormat="1" applyFont="1" applyProtection="1"/>
    <xf numFmtId="1" fontId="3" fillId="0" borderId="1" xfId="0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Protection="1"/>
    <xf numFmtId="4" fontId="3" fillId="0" borderId="2" xfId="0" applyNumberFormat="1" applyFont="1" applyBorder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4" fontId="3" fillId="0" borderId="0" xfId="0" applyNumberFormat="1" applyFont="1" applyProtection="1"/>
    <xf numFmtId="10" fontId="3" fillId="5" borderId="1" xfId="4" applyNumberFormat="1" applyFont="1" applyFill="1" applyBorder="1" applyAlignment="1" applyProtection="1">
      <alignment vertical="center"/>
      <protection locked="0"/>
    </xf>
    <xf numFmtId="10" fontId="13" fillId="3" borderId="1" xfId="4" applyNumberFormat="1" applyFont="1" applyFill="1" applyBorder="1" applyAlignment="1" applyProtection="1">
      <alignment vertical="center"/>
    </xf>
    <xf numFmtId="10" fontId="3" fillId="5" borderId="1" xfId="4" applyNumberFormat="1" applyFont="1" applyFill="1" applyBorder="1" applyAlignment="1" applyProtection="1">
      <protection locked="0"/>
    </xf>
    <xf numFmtId="10" fontId="13" fillId="3" borderId="1" xfId="4" applyNumberFormat="1" applyFont="1" applyFill="1" applyBorder="1" applyAlignment="1" applyProtection="1"/>
    <xf numFmtId="165" fontId="8" fillId="3" borderId="1" xfId="1" applyFont="1" applyFill="1" applyBorder="1" applyAlignment="1" applyProtection="1">
      <alignment vertical="center"/>
      <protection hidden="1"/>
    </xf>
    <xf numFmtId="165" fontId="3" fillId="5" borderId="1" xfId="1" applyFont="1" applyFill="1" applyBorder="1" applyAlignment="1" applyProtection="1">
      <alignment horizontal="center" vertical="center"/>
      <protection locked="0"/>
    </xf>
    <xf numFmtId="10" fontId="3" fillId="0" borderId="1" xfId="4" applyNumberFormat="1" applyFont="1" applyFill="1" applyBorder="1" applyAlignment="1" applyProtection="1">
      <alignment vertical="center"/>
      <protection hidden="1"/>
    </xf>
    <xf numFmtId="173" fontId="8" fillId="3" borderId="1" xfId="1" applyNumberFormat="1" applyFont="1" applyFill="1" applyBorder="1" applyAlignment="1" applyProtection="1">
      <protection hidden="1"/>
    </xf>
    <xf numFmtId="165" fontId="8" fillId="3" borderId="1" xfId="1" applyFont="1" applyFill="1" applyBorder="1" applyAlignment="1" applyProtection="1">
      <protection hidden="1"/>
    </xf>
    <xf numFmtId="0" fontId="17" fillId="0" borderId="0" xfId="0" applyFont="1" applyProtection="1"/>
    <xf numFmtId="0" fontId="4" fillId="0" borderId="0" xfId="0" applyFont="1" applyAlignment="1" applyProtection="1">
      <alignment wrapText="1"/>
    </xf>
    <xf numFmtId="0" fontId="18" fillId="6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/>
    </xf>
    <xf numFmtId="0" fontId="1" fillId="0" borderId="0" xfId="0" applyFont="1"/>
    <xf numFmtId="0" fontId="8" fillId="6" borderId="2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18" fillId="6" borderId="3" xfId="0" applyFont="1" applyFill="1" applyBorder="1" applyAlignment="1" applyProtection="1">
      <alignment horizontal="left" wrapText="1"/>
    </xf>
    <xf numFmtId="0" fontId="18" fillId="6" borderId="4" xfId="0" applyFont="1" applyFill="1" applyBorder="1" applyAlignment="1" applyProtection="1">
      <alignment horizontal="left" wrapText="1"/>
    </xf>
    <xf numFmtId="0" fontId="18" fillId="6" borderId="5" xfId="0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161925</xdr:rowOff>
    </xdr:from>
    <xdr:to>
      <xdr:col>2</xdr:col>
      <xdr:colOff>962025</xdr:colOff>
      <xdr:row>1</xdr:row>
      <xdr:rowOff>523875</xdr:rowOff>
    </xdr:to>
    <xdr:pic>
      <xdr:nvPicPr>
        <xdr:cNvPr id="1049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117" b="34178"/>
        <a:stretch>
          <a:fillRect/>
        </a:stretch>
      </xdr:blipFill>
      <xdr:spPr bwMode="auto">
        <a:xfrm>
          <a:off x="47625" y="161925"/>
          <a:ext cx="2752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142875</xdr:rowOff>
    </xdr:from>
    <xdr:to>
      <xdr:col>3</xdr:col>
      <xdr:colOff>114300</xdr:colOff>
      <xdr:row>1</xdr:row>
      <xdr:rowOff>495300</xdr:rowOff>
    </xdr:to>
    <xdr:pic>
      <xdr:nvPicPr>
        <xdr:cNvPr id="2071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117" b="34178"/>
        <a:stretch>
          <a:fillRect/>
        </a:stretch>
      </xdr:blipFill>
      <xdr:spPr bwMode="auto">
        <a:xfrm>
          <a:off x="28575" y="142875"/>
          <a:ext cx="2762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</xdr:rowOff>
    </xdr:from>
    <xdr:to>
      <xdr:col>4</xdr:col>
      <xdr:colOff>9525</xdr:colOff>
      <xdr:row>2</xdr:row>
      <xdr:rowOff>9525</xdr:rowOff>
    </xdr:to>
    <xdr:pic>
      <xdr:nvPicPr>
        <xdr:cNvPr id="3096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117" b="34178"/>
        <a:stretch>
          <a:fillRect/>
        </a:stretch>
      </xdr:blipFill>
      <xdr:spPr bwMode="auto">
        <a:xfrm>
          <a:off x="47625" y="209550"/>
          <a:ext cx="27527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762000</xdr:colOff>
          <xdr:row>8</xdr:row>
          <xdr:rowOff>104775</xdr:rowOff>
        </xdr:from>
        <xdr:to>
          <xdr:col>4</xdr:col>
          <xdr:colOff>19050</xdr:colOff>
          <xdr:row>10</xdr:row>
          <xdr:rowOff>9525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Calcular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95250</xdr:rowOff>
    </xdr:from>
    <xdr:to>
      <xdr:col>3</xdr:col>
      <xdr:colOff>0</xdr:colOff>
      <xdr:row>1</xdr:row>
      <xdr:rowOff>457200</xdr:rowOff>
    </xdr:to>
    <xdr:pic>
      <xdr:nvPicPr>
        <xdr:cNvPr id="8215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117" b="34178"/>
        <a:stretch>
          <a:fillRect/>
        </a:stretch>
      </xdr:blipFill>
      <xdr:spPr bwMode="auto">
        <a:xfrm>
          <a:off x="0" y="95250"/>
          <a:ext cx="2762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G19"/>
  <sheetViews>
    <sheetView showGridLines="0" tabSelected="1" zoomScaleNormal="100" workbookViewId="0">
      <selection activeCell="C13" sqref="C13"/>
    </sheetView>
  </sheetViews>
  <sheetFormatPr baseColWidth="10" defaultRowHeight="15" x14ac:dyDescent="0.3"/>
  <cols>
    <col min="1" max="1" width="2.5703125" style="30" customWidth="1"/>
    <col min="2" max="2" width="25" style="30" customWidth="1"/>
    <col min="3" max="3" width="14.7109375" style="30" bestFit="1" customWidth="1"/>
    <col min="4" max="16384" width="11.42578125" style="30"/>
  </cols>
  <sheetData>
    <row r="1" spans="2:7" x14ac:dyDescent="0.3">
      <c r="C1" s="31"/>
      <c r="D1" s="31"/>
      <c r="E1" s="31"/>
      <c r="F1" s="31"/>
      <c r="G1" s="31"/>
    </row>
    <row r="2" spans="2:7" ht="43.5" customHeight="1" x14ac:dyDescent="0.3">
      <c r="B2" s="75"/>
      <c r="C2" s="75"/>
      <c r="D2" s="75"/>
      <c r="E2" s="75"/>
      <c r="F2" s="75"/>
      <c r="G2" s="75"/>
    </row>
    <row r="3" spans="2:7" ht="18" x14ac:dyDescent="0.35">
      <c r="B3" s="32" t="s">
        <v>37</v>
      </c>
      <c r="C3" s="31"/>
    </row>
    <row r="4" spans="2:7" x14ac:dyDescent="0.3">
      <c r="B4" s="76" t="s">
        <v>2</v>
      </c>
      <c r="C4" s="28">
        <v>10000</v>
      </c>
    </row>
    <row r="5" spans="2:7" x14ac:dyDescent="0.3">
      <c r="B5" s="76" t="s">
        <v>45</v>
      </c>
      <c r="C5" s="70" t="s">
        <v>46</v>
      </c>
    </row>
    <row r="6" spans="2:7" x14ac:dyDescent="0.3">
      <c r="B6" s="76" t="s">
        <v>16</v>
      </c>
      <c r="C6" s="29">
        <v>1080</v>
      </c>
    </row>
    <row r="7" spans="2:7" x14ac:dyDescent="0.3">
      <c r="B7" s="76" t="s">
        <v>48</v>
      </c>
      <c r="C7" s="65">
        <v>3.2500000000000001E-2</v>
      </c>
    </row>
    <row r="8" spans="2:7" hidden="1" x14ac:dyDescent="0.3">
      <c r="B8" s="76" t="s">
        <v>17</v>
      </c>
      <c r="C8" s="33">
        <f>((1+$C$7)^(C6/360)-1)</f>
        <v>0.10070307812499979</v>
      </c>
    </row>
    <row r="9" spans="2:7" x14ac:dyDescent="0.3">
      <c r="B9" s="76" t="s">
        <v>34</v>
      </c>
      <c r="C9" s="69">
        <f>C8*C4</f>
        <v>1007.0307812499979</v>
      </c>
    </row>
    <row r="10" spans="2:7" x14ac:dyDescent="0.3">
      <c r="B10" s="31"/>
      <c r="C10" s="34"/>
    </row>
    <row r="11" spans="2:7" ht="18" x14ac:dyDescent="0.35">
      <c r="B11" s="32" t="s">
        <v>33</v>
      </c>
      <c r="C11" s="34"/>
    </row>
    <row r="12" spans="2:7" x14ac:dyDescent="0.3">
      <c r="B12" s="77" t="s">
        <v>50</v>
      </c>
      <c r="C12" s="71">
        <f>+IF($C$5="Soles",0.5%,0.1%)</f>
        <v>5.0000000000000001E-3</v>
      </c>
    </row>
    <row r="13" spans="2:7" x14ac:dyDescent="0.3">
      <c r="B13" s="77" t="s">
        <v>32</v>
      </c>
      <c r="C13" s="29">
        <v>90</v>
      </c>
    </row>
    <row r="14" spans="2:7" hidden="1" x14ac:dyDescent="0.3">
      <c r="B14" s="77" t="s">
        <v>19</v>
      </c>
      <c r="C14" s="33">
        <f>((1+$C$12)^(C13/360)-1)</f>
        <v>1.2476630625266605E-3</v>
      </c>
    </row>
    <row r="15" spans="2:7" ht="30" x14ac:dyDescent="0.3">
      <c r="B15" s="78" t="s">
        <v>35</v>
      </c>
      <c r="C15" s="69">
        <f>C4*C14</f>
        <v>12.476630625266605</v>
      </c>
    </row>
    <row r="16" spans="2:7" x14ac:dyDescent="0.3">
      <c r="B16" s="82"/>
      <c r="C16" s="31"/>
    </row>
    <row r="17" spans="2:3" x14ac:dyDescent="0.3">
      <c r="B17" s="31"/>
      <c r="C17" s="36" t="s">
        <v>21</v>
      </c>
    </row>
    <row r="19" spans="2:3" x14ac:dyDescent="0.3">
      <c r="B19" s="79" t="s">
        <v>51</v>
      </c>
    </row>
  </sheetData>
  <sheetProtection password="E38F" sheet="1" selectLockedCells="1"/>
  <dataValidations count="1">
    <dataValidation type="list" allowBlank="1" showInputMessage="1" showErrorMessage="1" sqref="C5">
      <formula1>"Soles,Dólares"</formula1>
    </dataValidation>
  </dataValidations>
  <pageMargins left="0.7" right="0.7" top="0.75" bottom="0.75" header="0.3" footer="0.3"/>
  <pageSetup paperSize="9" orientation="portrait" r:id="rId1"/>
  <ignoredErrors>
    <ignoredError sqref="C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M21"/>
  <sheetViews>
    <sheetView showGridLines="0" zoomScaleNormal="100" workbookViewId="0">
      <selection activeCell="C15" sqref="C15"/>
    </sheetView>
  </sheetViews>
  <sheetFormatPr baseColWidth="10" defaultColWidth="9.140625" defaultRowHeight="15" x14ac:dyDescent="0.3"/>
  <cols>
    <col min="1" max="1" width="2.5703125" style="40" customWidth="1"/>
    <col min="2" max="2" width="22.85546875" style="41" customWidth="1"/>
    <col min="3" max="3" width="14.7109375" style="38" customWidth="1"/>
    <col min="4" max="4" width="13.7109375" style="38" customWidth="1"/>
    <col min="5" max="5" width="13.5703125" style="38" customWidth="1"/>
    <col min="6" max="6" width="5.28515625" style="38" customWidth="1"/>
    <col min="7" max="7" width="6.28515625" style="41" customWidth="1"/>
    <col min="8" max="8" width="12.85546875" style="38" customWidth="1"/>
    <col min="9" max="9" width="13.28515625" style="38" customWidth="1"/>
    <col min="10" max="10" width="11.28515625" style="38" customWidth="1"/>
    <col min="11" max="13" width="11.28515625" style="39" customWidth="1"/>
    <col min="14" max="244" width="9.140625" style="40"/>
    <col min="245" max="245" width="16.5703125" style="40" customWidth="1"/>
    <col min="246" max="246" width="14.85546875" style="40" bestFit="1" customWidth="1"/>
    <col min="247" max="247" width="11.140625" style="40" customWidth="1"/>
    <col min="248" max="248" width="14.28515625" style="40" bestFit="1" customWidth="1"/>
    <col min="249" max="249" width="13.85546875" style="40" bestFit="1" customWidth="1"/>
    <col min="250" max="250" width="9.140625" style="40"/>
    <col min="251" max="251" width="8.140625" style="40" customWidth="1"/>
    <col min="252" max="252" width="13.28515625" style="40" bestFit="1" customWidth="1"/>
    <col min="253" max="253" width="12.5703125" style="40" customWidth="1"/>
    <col min="254" max="254" width="13.28515625" style="40" bestFit="1" customWidth="1"/>
    <col min="255" max="255" width="15" style="40" bestFit="1" customWidth="1"/>
    <col min="256" max="16384" width="9.140625" style="40"/>
  </cols>
  <sheetData>
    <row r="1" spans="2:13" s="30" customFormat="1" x14ac:dyDescent="0.3">
      <c r="C1" s="31"/>
      <c r="D1" s="31"/>
      <c r="E1" s="31"/>
      <c r="F1" s="31"/>
      <c r="G1" s="31"/>
      <c r="K1" s="37"/>
      <c r="L1" s="37"/>
      <c r="M1" s="37"/>
    </row>
    <row r="2" spans="2:13" s="30" customFormat="1" ht="43.5" customHeight="1" x14ac:dyDescent="0.3">
      <c r="B2" s="75"/>
      <c r="C2" s="75"/>
      <c r="D2" s="75"/>
      <c r="E2" s="75"/>
      <c r="F2" s="75"/>
      <c r="G2" s="75"/>
      <c r="K2" s="37"/>
      <c r="L2" s="37"/>
      <c r="M2" s="37"/>
    </row>
    <row r="3" spans="2:13" ht="18" x14ac:dyDescent="0.35">
      <c r="B3" s="32" t="s">
        <v>38</v>
      </c>
      <c r="G3" s="38"/>
    </row>
    <row r="4" spans="2:13" s="30" customFormat="1" x14ac:dyDescent="0.3">
      <c r="B4" s="76" t="s">
        <v>2</v>
      </c>
      <c r="C4" s="28">
        <v>10000</v>
      </c>
    </row>
    <row r="5" spans="2:13" s="30" customFormat="1" x14ac:dyDescent="0.3">
      <c r="B5" s="76" t="s">
        <v>45</v>
      </c>
      <c r="C5" s="70" t="s">
        <v>46</v>
      </c>
    </row>
    <row r="6" spans="2:13" s="30" customFormat="1" x14ac:dyDescent="0.3">
      <c r="B6" s="76" t="s">
        <v>16</v>
      </c>
      <c r="C6" s="29">
        <v>1080</v>
      </c>
    </row>
    <row r="7" spans="2:13" s="30" customFormat="1" x14ac:dyDescent="0.3">
      <c r="B7" s="76" t="s">
        <v>47</v>
      </c>
      <c r="C7" s="65">
        <v>3.2500000000000001E-2</v>
      </c>
    </row>
    <row r="8" spans="2:13" s="30" customFormat="1" hidden="1" x14ac:dyDescent="0.3">
      <c r="B8" s="76" t="s">
        <v>17</v>
      </c>
      <c r="C8" s="66">
        <f>((1+$C$7)^(30/360)-1)</f>
        <v>2.668808767629649E-3</v>
      </c>
    </row>
    <row r="9" spans="2:13" s="30" customFormat="1" x14ac:dyDescent="0.3">
      <c r="B9" s="76" t="s">
        <v>48</v>
      </c>
      <c r="C9" s="71">
        <f>+C7</f>
        <v>3.2500000000000001E-2</v>
      </c>
    </row>
    <row r="10" spans="2:13" s="30" customFormat="1" x14ac:dyDescent="0.3">
      <c r="B10" s="76" t="s">
        <v>39</v>
      </c>
      <c r="C10" s="69">
        <f>C8*C4</f>
        <v>26.68808767629649</v>
      </c>
    </row>
    <row r="11" spans="2:13" s="30" customFormat="1" x14ac:dyDescent="0.3">
      <c r="B11" s="76" t="s">
        <v>42</v>
      </c>
      <c r="C11" s="69">
        <f>+C6/30*C10</f>
        <v>960.77115634667371</v>
      </c>
    </row>
    <row r="12" spans="2:13" s="30" customFormat="1" x14ac:dyDescent="0.3">
      <c r="B12" s="31"/>
      <c r="C12" s="34"/>
    </row>
    <row r="13" spans="2:13" s="30" customFormat="1" ht="18" x14ac:dyDescent="0.35">
      <c r="B13" s="32" t="s">
        <v>33</v>
      </c>
      <c r="C13" s="34"/>
    </row>
    <row r="14" spans="2:13" s="30" customFormat="1" x14ac:dyDescent="0.3">
      <c r="B14" s="77" t="s">
        <v>49</v>
      </c>
      <c r="C14" s="71">
        <f>+IF($C$5="Soles",0.5%,0.1%)</f>
        <v>5.0000000000000001E-3</v>
      </c>
    </row>
    <row r="15" spans="2:13" s="30" customFormat="1" x14ac:dyDescent="0.3">
      <c r="B15" s="77" t="s">
        <v>32</v>
      </c>
      <c r="C15" s="29">
        <v>90</v>
      </c>
    </row>
    <row r="16" spans="2:13" s="30" customFormat="1" hidden="1" x14ac:dyDescent="0.3">
      <c r="B16" s="77" t="s">
        <v>19</v>
      </c>
      <c r="C16" s="33">
        <f>((1+$C$14)^(30/360)-1)</f>
        <v>4.1571484472902043E-4</v>
      </c>
    </row>
    <row r="17" spans="2:3" s="30" customFormat="1" ht="30" x14ac:dyDescent="0.3">
      <c r="B17" s="78" t="s">
        <v>40</v>
      </c>
      <c r="C17" s="69">
        <f>C4*C16*C15/30</f>
        <v>12.471445341870613</v>
      </c>
    </row>
    <row r="18" spans="2:3" s="30" customFormat="1" x14ac:dyDescent="0.3">
      <c r="B18" s="82"/>
      <c r="C18" s="31"/>
    </row>
    <row r="19" spans="2:3" s="30" customFormat="1" x14ac:dyDescent="0.3">
      <c r="B19" s="31"/>
      <c r="C19" s="36" t="s">
        <v>21</v>
      </c>
    </row>
    <row r="20" spans="2:3" ht="12.75" customHeight="1" x14ac:dyDescent="0.3"/>
    <row r="21" spans="2:3" x14ac:dyDescent="0.3">
      <c r="B21" s="79" t="s">
        <v>51</v>
      </c>
    </row>
  </sheetData>
  <sheetProtection password="E38F" sheet="1" selectLockedCells="1"/>
  <dataConsolidate/>
  <dataValidations count="1">
    <dataValidation type="list" allowBlank="1" showInputMessage="1" showErrorMessage="1" sqref="C5">
      <formula1>"Soles,Dólares"</formula1>
    </dataValidation>
  </dataValidations>
  <pageMargins left="0.75" right="0.75" top="1" bottom="1" header="0.5" footer="0.5"/>
  <pageSetup paperSize="9" orientation="portrait" r:id="rId1"/>
  <headerFooter alignWithMargins="0"/>
  <ignoredErrors>
    <ignoredError sqref="C10:C1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3"/>
  <sheetViews>
    <sheetView showGridLines="0" zoomScaleNormal="100" workbookViewId="0">
      <selection activeCell="C4" sqref="C4"/>
    </sheetView>
  </sheetViews>
  <sheetFormatPr baseColWidth="10" defaultColWidth="9.140625" defaultRowHeight="15" x14ac:dyDescent="0.3"/>
  <cols>
    <col min="1" max="1" width="2.7109375" style="30" customWidth="1"/>
    <col min="2" max="2" width="21.7109375" style="31" customWidth="1"/>
    <col min="3" max="3" width="15.140625" style="31" bestFit="1" customWidth="1"/>
    <col min="4" max="4" width="2.28515625" style="31" customWidth="1"/>
    <col min="5" max="5" width="5.5703125" style="31" customWidth="1"/>
    <col min="6" max="6" width="15.28515625" style="31" bestFit="1" customWidth="1"/>
    <col min="7" max="7" width="14.140625" style="31" bestFit="1" customWidth="1"/>
    <col min="8" max="8" width="9.140625" style="30" customWidth="1"/>
    <col min="9" max="9" width="13.28515625" style="30" bestFit="1" customWidth="1"/>
    <col min="10" max="10" width="10.7109375" style="30" bestFit="1" customWidth="1"/>
    <col min="11" max="11" width="9.140625" style="30"/>
    <col min="12" max="12" width="7" style="30" bestFit="1" customWidth="1"/>
    <col min="13" max="16384" width="9.140625" style="30"/>
  </cols>
  <sheetData>
    <row r="1" spans="2:13" x14ac:dyDescent="0.3">
      <c r="B1" s="30"/>
      <c r="K1" s="37"/>
      <c r="L1" s="37"/>
      <c r="M1" s="37"/>
    </row>
    <row r="2" spans="2:13" ht="43.5" customHeight="1" x14ac:dyDescent="0.3">
      <c r="B2" s="75"/>
      <c r="C2" s="75"/>
      <c r="D2" s="75"/>
      <c r="E2" s="75"/>
      <c r="F2" s="75"/>
      <c r="G2" s="75"/>
      <c r="K2" s="37"/>
      <c r="L2" s="37"/>
      <c r="M2" s="37"/>
    </row>
    <row r="3" spans="2:13" ht="18" x14ac:dyDescent="0.35">
      <c r="B3" s="32" t="s">
        <v>41</v>
      </c>
    </row>
    <row r="4" spans="2:13" x14ac:dyDescent="0.3">
      <c r="B4" s="76" t="s">
        <v>2</v>
      </c>
      <c r="C4" s="25">
        <v>10000</v>
      </c>
      <c r="I4" s="42"/>
    </row>
    <row r="5" spans="2:13" x14ac:dyDescent="0.3">
      <c r="B5" s="76" t="s">
        <v>45</v>
      </c>
      <c r="C5" s="70" t="s">
        <v>46</v>
      </c>
      <c r="D5" s="30"/>
      <c r="E5" s="30"/>
      <c r="F5" s="30"/>
      <c r="G5" s="30"/>
    </row>
    <row r="6" spans="2:13" x14ac:dyDescent="0.3">
      <c r="B6" s="76" t="s">
        <v>16</v>
      </c>
      <c r="C6" s="26">
        <v>1080</v>
      </c>
      <c r="I6" s="42"/>
    </row>
    <row r="7" spans="2:13" x14ac:dyDescent="0.3">
      <c r="B7" s="76" t="s">
        <v>47</v>
      </c>
      <c r="C7" s="67">
        <v>3.2500000000000001E-2</v>
      </c>
      <c r="I7" s="43"/>
    </row>
    <row r="8" spans="2:13" hidden="1" x14ac:dyDescent="0.3">
      <c r="B8" s="76" t="s">
        <v>17</v>
      </c>
      <c r="C8" s="68">
        <f>((1+$C$7)^(C6/360)-1)</f>
        <v>0.10070307812499979</v>
      </c>
      <c r="G8" s="30"/>
    </row>
    <row r="9" spans="2:13" hidden="1" x14ac:dyDescent="0.3">
      <c r="B9" s="76" t="s">
        <v>18</v>
      </c>
      <c r="C9" s="68">
        <f>C8/(1+C8)</f>
        <v>9.1489776058901504E-2</v>
      </c>
      <c r="G9" s="30"/>
    </row>
    <row r="10" spans="2:13" x14ac:dyDescent="0.3">
      <c r="B10" s="76" t="s">
        <v>48</v>
      </c>
      <c r="C10" s="35">
        <f>+C7</f>
        <v>3.2500000000000001E-2</v>
      </c>
      <c r="G10" s="30"/>
    </row>
    <row r="11" spans="2:13" x14ac:dyDescent="0.3">
      <c r="B11" s="76" t="s">
        <v>43</v>
      </c>
      <c r="C11" s="72">
        <f>+C9*C4</f>
        <v>914.89776058901498</v>
      </c>
      <c r="D11" s="45"/>
      <c r="F11" s="30"/>
      <c r="G11" s="30"/>
    </row>
    <row r="12" spans="2:13" x14ac:dyDescent="0.3">
      <c r="F12" s="43"/>
      <c r="G12" s="30"/>
    </row>
    <row r="13" spans="2:13" ht="18" x14ac:dyDescent="0.35">
      <c r="B13" s="32" t="s">
        <v>33</v>
      </c>
      <c r="F13" s="30"/>
      <c r="G13" s="30"/>
    </row>
    <row r="14" spans="2:13" x14ac:dyDescent="0.3">
      <c r="B14" s="77" t="s">
        <v>49</v>
      </c>
      <c r="C14" s="71">
        <f>+IF($C$5="Soles",0.5%,0.1%)</f>
        <v>5.0000000000000001E-3</v>
      </c>
      <c r="F14" s="30"/>
      <c r="G14" s="30"/>
    </row>
    <row r="15" spans="2:13" x14ac:dyDescent="0.3">
      <c r="B15" s="77" t="s">
        <v>32</v>
      </c>
      <c r="C15" s="26">
        <v>101</v>
      </c>
      <c r="F15" s="43"/>
      <c r="G15" s="30"/>
    </row>
    <row r="16" spans="2:13" hidden="1" x14ac:dyDescent="0.3">
      <c r="B16" s="77" t="s">
        <v>19</v>
      </c>
      <c r="C16" s="44">
        <f>((1+$C$14)^(C15/360)-1)</f>
        <v>1.4002619320050425E-3</v>
      </c>
      <c r="F16" s="30"/>
      <c r="G16" s="30"/>
    </row>
    <row r="17" spans="2:7" hidden="1" x14ac:dyDescent="0.3">
      <c r="B17" s="77" t="s">
        <v>20</v>
      </c>
      <c r="C17" s="44">
        <f>C16/(1+C16)</f>
        <v>1.3983039402281684E-3</v>
      </c>
      <c r="F17" s="30"/>
      <c r="G17" s="30"/>
    </row>
    <row r="18" spans="2:7" ht="30" x14ac:dyDescent="0.3">
      <c r="B18" s="78" t="s">
        <v>44</v>
      </c>
      <c r="C18" s="73">
        <f>C11-(C17*C4)</f>
        <v>900.91472118673335</v>
      </c>
      <c r="D18" s="45"/>
      <c r="F18" s="30"/>
      <c r="G18" s="30"/>
    </row>
    <row r="19" spans="2:7" x14ac:dyDescent="0.3">
      <c r="B19" s="82"/>
      <c r="F19" s="30"/>
      <c r="G19" s="30"/>
    </row>
    <row r="20" spans="2:7" x14ac:dyDescent="0.3">
      <c r="C20" s="36" t="s">
        <v>21</v>
      </c>
      <c r="F20" s="30"/>
      <c r="G20" s="30"/>
    </row>
    <row r="21" spans="2:7" x14ac:dyDescent="0.3">
      <c r="F21" s="30"/>
      <c r="G21" s="30"/>
    </row>
    <row r="22" spans="2:7" x14ac:dyDescent="0.3">
      <c r="B22" s="79" t="s">
        <v>51</v>
      </c>
      <c r="F22" s="30"/>
      <c r="G22" s="30"/>
    </row>
    <row r="23" spans="2:7" x14ac:dyDescent="0.3">
      <c r="F23" s="30"/>
      <c r="G23" s="30"/>
    </row>
  </sheetData>
  <sheetProtection password="E38F" sheet="1" selectLockedCells="1"/>
  <dataConsolidate/>
  <dataValidations count="1">
    <dataValidation type="list" allowBlank="1" showInputMessage="1" showErrorMessage="1" sqref="C5">
      <formula1>"Soles,Dólares"</formula1>
    </dataValidation>
  </dataValidations>
  <pageMargins left="0.75" right="0.75" top="1" bottom="1" header="0.5" footer="0.5"/>
  <pageSetup paperSize="9" orientation="portrait" r:id="rId1"/>
  <headerFooter alignWithMargins="0"/>
  <ignoredErrors>
    <ignoredError sqref="C1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K51"/>
  <sheetViews>
    <sheetView showGridLines="0" zoomScaleNormal="100" workbookViewId="0">
      <selection activeCell="I4" sqref="I4"/>
    </sheetView>
  </sheetViews>
  <sheetFormatPr baseColWidth="10" defaultColWidth="9.140625" defaultRowHeight="15" x14ac:dyDescent="0.3"/>
  <cols>
    <col min="1" max="1" width="11.5703125" style="63" customWidth="1"/>
    <col min="2" max="2" width="15.5703125" style="55" customWidth="1"/>
    <col min="3" max="3" width="14.28515625" style="55" customWidth="1"/>
    <col min="4" max="4" width="17.28515625" style="55" customWidth="1"/>
    <col min="5" max="5" width="13.5703125" style="55" bestFit="1" customWidth="1"/>
    <col min="6" max="6" width="25.85546875" style="55" customWidth="1"/>
    <col min="7" max="7" width="4.42578125" style="30" customWidth="1"/>
    <col min="8" max="8" width="19.28515625" style="64" customWidth="1"/>
    <col min="9" max="9" width="18.85546875" style="64" customWidth="1"/>
    <col min="10" max="10" width="18.42578125" style="64" customWidth="1"/>
    <col min="11" max="11" width="17.28515625" style="30" bestFit="1" customWidth="1"/>
    <col min="12" max="16384" width="9.140625" style="30"/>
  </cols>
  <sheetData>
    <row r="1" spans="1:11" x14ac:dyDescent="0.3">
      <c r="A1" s="30"/>
      <c r="B1" s="31"/>
      <c r="C1" s="31"/>
      <c r="D1" s="31"/>
      <c r="E1" s="31"/>
      <c r="F1" s="31"/>
      <c r="H1" s="30"/>
      <c r="I1" s="30"/>
      <c r="J1" s="30"/>
    </row>
    <row r="2" spans="1:11" ht="43.5" customHeight="1" x14ac:dyDescent="0.3">
      <c r="A2" s="87"/>
      <c r="B2" s="87"/>
      <c r="C2" s="87"/>
      <c r="D2" s="87"/>
      <c r="E2" s="87"/>
      <c r="F2" s="87"/>
      <c r="H2" s="30"/>
      <c r="I2" s="30"/>
      <c r="J2" s="30"/>
    </row>
    <row r="3" spans="1:11" ht="27.75" x14ac:dyDescent="0.45">
      <c r="A3" s="46" t="s">
        <v>31</v>
      </c>
      <c r="B3" s="47"/>
      <c r="C3" s="47"/>
      <c r="D3" s="47"/>
      <c r="E3" s="47"/>
      <c r="F3" s="48" t="s">
        <v>23</v>
      </c>
      <c r="G3" s="47"/>
      <c r="H3" s="47"/>
      <c r="I3" s="47"/>
      <c r="J3" s="49"/>
      <c r="K3" s="49"/>
    </row>
    <row r="4" spans="1:11" x14ac:dyDescent="0.3">
      <c r="A4" s="84" t="s">
        <v>0</v>
      </c>
      <c r="B4" s="85"/>
      <c r="C4" s="86"/>
      <c r="D4" s="22">
        <v>100000</v>
      </c>
      <c r="E4" s="30"/>
      <c r="F4" s="84" t="s">
        <v>49</v>
      </c>
      <c r="G4" s="85"/>
      <c r="H4" s="86"/>
      <c r="I4" s="27">
        <v>5.0000000000000001E-3</v>
      </c>
      <c r="J4" s="30"/>
    </row>
    <row r="5" spans="1:11" ht="15" customHeight="1" x14ac:dyDescent="0.3">
      <c r="A5" s="84" t="s">
        <v>47</v>
      </c>
      <c r="B5" s="85"/>
      <c r="C5" s="86"/>
      <c r="D5" s="23">
        <v>5.0000000000000001E-3</v>
      </c>
      <c r="E5" s="31"/>
      <c r="F5" s="84" t="s">
        <v>25</v>
      </c>
      <c r="G5" s="85"/>
      <c r="H5" s="86"/>
      <c r="I5" s="50">
        <v>35</v>
      </c>
      <c r="J5" s="30"/>
    </row>
    <row r="6" spans="1:11" s="49" customFormat="1" ht="14.25" customHeight="1" x14ac:dyDescent="0.3">
      <c r="A6" s="84" t="s">
        <v>27</v>
      </c>
      <c r="B6" s="85"/>
      <c r="C6" s="86"/>
      <c r="D6" s="24">
        <v>36</v>
      </c>
      <c r="E6" s="51"/>
      <c r="F6" s="83"/>
      <c r="I6" s="74">
        <v>3</v>
      </c>
      <c r="J6" s="30"/>
      <c r="K6" s="30"/>
    </row>
    <row r="7" spans="1:11" x14ac:dyDescent="0.3">
      <c r="A7" s="84" t="s">
        <v>26</v>
      </c>
      <c r="B7" s="85"/>
      <c r="C7" s="86"/>
      <c r="D7" s="22">
        <v>1000</v>
      </c>
      <c r="E7" s="52"/>
      <c r="F7" s="31"/>
      <c r="G7" s="31"/>
      <c r="H7" s="30"/>
      <c r="I7" s="30"/>
      <c r="J7" s="30"/>
    </row>
    <row r="8" spans="1:11" x14ac:dyDescent="0.3">
      <c r="A8" s="84" t="s">
        <v>10</v>
      </c>
      <c r="B8" s="85"/>
      <c r="C8" s="86"/>
      <c r="D8" s="53">
        <v>65244.37397814307</v>
      </c>
      <c r="E8" s="31"/>
      <c r="F8" s="31"/>
      <c r="G8" s="31"/>
      <c r="H8" s="30"/>
      <c r="I8" s="30"/>
      <c r="J8" s="31"/>
      <c r="K8" s="31"/>
    </row>
    <row r="9" spans="1:11" ht="12.75" customHeight="1" x14ac:dyDescent="0.3">
      <c r="A9" s="31"/>
      <c r="B9" s="31"/>
      <c r="C9" s="31"/>
      <c r="D9" s="54"/>
      <c r="E9" s="52"/>
      <c r="F9" s="52"/>
      <c r="H9" s="31"/>
      <c r="I9" s="31"/>
      <c r="J9" s="31"/>
      <c r="K9" s="31"/>
    </row>
    <row r="10" spans="1:11" ht="12.75" customHeight="1" x14ac:dyDescent="0.3">
      <c r="A10" s="31"/>
      <c r="C10" s="31"/>
      <c r="D10" s="31"/>
      <c r="E10" s="31"/>
      <c r="F10" s="31"/>
      <c r="H10" s="31"/>
      <c r="I10" s="31"/>
      <c r="J10" s="31"/>
      <c r="K10" s="31"/>
    </row>
    <row r="11" spans="1:11" ht="12.75" customHeight="1" x14ac:dyDescent="0.3">
      <c r="A11" s="31"/>
      <c r="B11" s="31"/>
      <c r="C11" s="31"/>
      <c r="D11" s="31"/>
      <c r="E11" s="31"/>
      <c r="F11" s="31"/>
      <c r="H11" s="56"/>
      <c r="I11" s="31"/>
      <c r="J11" s="31"/>
      <c r="K11" s="31"/>
    </row>
    <row r="12" spans="1:11" ht="39" customHeight="1" x14ac:dyDescent="0.3">
      <c r="A12" s="80" t="s">
        <v>1</v>
      </c>
      <c r="B12" s="80" t="s">
        <v>0</v>
      </c>
      <c r="C12" s="80" t="s">
        <v>29</v>
      </c>
      <c r="D12" s="80" t="s">
        <v>30</v>
      </c>
      <c r="E12" s="80" t="s">
        <v>28</v>
      </c>
      <c r="F12" s="81" t="s">
        <v>24</v>
      </c>
      <c r="G12" s="57"/>
      <c r="H12" s="80" t="s">
        <v>0</v>
      </c>
      <c r="I12" s="80" t="s">
        <v>36</v>
      </c>
      <c r="J12" s="80" t="s">
        <v>9</v>
      </c>
    </row>
    <row r="13" spans="1:11" x14ac:dyDescent="0.3">
      <c r="A13" s="58">
        <v>1</v>
      </c>
      <c r="B13" s="59">
        <v>100000</v>
      </c>
      <c r="C13" s="60">
        <v>958.42851552709794</v>
      </c>
      <c r="D13" s="60">
        <v>41.571484472902043</v>
      </c>
      <c r="E13" s="60">
        <v>1000</v>
      </c>
      <c r="F13" s="60">
        <v>-34759.04397525487</v>
      </c>
      <c r="H13" s="61">
        <v>100000</v>
      </c>
      <c r="I13" s="61">
        <v>-33800.615459727771</v>
      </c>
      <c r="J13" s="61">
        <v>34800.615459727771</v>
      </c>
    </row>
    <row r="14" spans="1:11" x14ac:dyDescent="0.3">
      <c r="A14" s="58">
        <v>2</v>
      </c>
      <c r="B14" s="60">
        <v>99041.571484472908</v>
      </c>
      <c r="C14" s="60">
        <v>958.82694848861422</v>
      </c>
      <c r="D14" s="60">
        <v>41.173051511385829</v>
      </c>
      <c r="E14" s="60">
        <v>1000</v>
      </c>
      <c r="F14" s="60">
        <v>-81281.308592632413</v>
      </c>
      <c r="H14" s="61">
        <v>133800.61545972776</v>
      </c>
      <c r="I14" s="61">
        <v>-45563.437668888924</v>
      </c>
      <c r="J14" s="61">
        <v>46563.437668888924</v>
      </c>
    </row>
    <row r="15" spans="1:11" x14ac:dyDescent="0.3">
      <c r="A15" s="58">
        <v>3</v>
      </c>
      <c r="B15" s="60">
        <v>98082.744535984297</v>
      </c>
      <c r="C15" s="60">
        <v>959.22554708462712</v>
      </c>
      <c r="D15" s="60">
        <v>40.774452915372891</v>
      </c>
      <c r="E15" s="60">
        <v>1000</v>
      </c>
      <c r="F15" s="60">
        <v>-143660.32854198874</v>
      </c>
      <c r="H15" s="61">
        <v>179364.05312861668</v>
      </c>
      <c r="I15" s="61">
        <v>-61419.794402271706</v>
      </c>
      <c r="J15" s="61">
        <v>62419.794402271706</v>
      </c>
    </row>
    <row r="16" spans="1:11" x14ac:dyDescent="0.3">
      <c r="A16" s="58">
        <v>4</v>
      </c>
      <c r="B16" s="60">
        <v>97123.518988899668</v>
      </c>
      <c r="C16" s="60">
        <v>959.62431138399347</v>
      </c>
      <c r="D16" s="60">
        <v>40.375688616006492</v>
      </c>
      <c r="E16" s="60">
        <v>1000</v>
      </c>
      <c r="F16" s="60">
        <v>-227414.21372173441</v>
      </c>
      <c r="H16" s="61">
        <v>240783.84753088839</v>
      </c>
      <c r="I16" s="61">
        <v>-82794.260868361685</v>
      </c>
      <c r="J16" s="61">
        <v>83794.260868361685</v>
      </c>
    </row>
    <row r="17" spans="1:10" x14ac:dyDescent="0.3">
      <c r="A17" s="58">
        <v>5</v>
      </c>
      <c r="B17" s="60">
        <v>96163.89467751568</v>
      </c>
      <c r="C17" s="60">
        <v>960.02324145559874</v>
      </c>
      <c r="D17" s="60">
        <v>39.976758544401306</v>
      </c>
      <c r="E17" s="60">
        <v>1000</v>
      </c>
      <c r="F17" s="60">
        <v>-339981.4101790741</v>
      </c>
      <c r="H17" s="61">
        <v>323578.10839925008</v>
      </c>
      <c r="I17" s="61">
        <v>-111607.1732158841</v>
      </c>
      <c r="J17" s="61">
        <v>112607.1732158841</v>
      </c>
    </row>
    <row r="18" spans="1:10" x14ac:dyDescent="0.3">
      <c r="A18" s="58">
        <v>6</v>
      </c>
      <c r="B18" s="60">
        <v>95203.871436060086</v>
      </c>
      <c r="C18" s="60">
        <v>960.42233736835669</v>
      </c>
      <c r="D18" s="60">
        <v>39.577662631643342</v>
      </c>
      <c r="E18" s="60">
        <v>1000</v>
      </c>
      <c r="F18" s="60">
        <v>-491388.98890865868</v>
      </c>
      <c r="H18" s="61">
        <v>435185.28161513421</v>
      </c>
      <c r="I18" s="61">
        <v>-150447.15639221622</v>
      </c>
      <c r="J18" s="61">
        <v>151447.15639221622</v>
      </c>
    </row>
    <row r="19" spans="1:10" x14ac:dyDescent="0.3">
      <c r="A19" s="58">
        <v>7</v>
      </c>
      <c r="B19" s="60">
        <v>94243.449098691723</v>
      </c>
      <c r="C19" s="60">
        <v>960.82159919121</v>
      </c>
      <c r="D19" s="60">
        <v>39.178400808789966</v>
      </c>
      <c r="E19" s="60">
        <v>1000</v>
      </c>
      <c r="F19" s="60">
        <v>-695153.50326621649</v>
      </c>
      <c r="H19" s="61">
        <v>585632.43800735043</v>
      </c>
      <c r="I19" s="61">
        <v>-202803.69275836664</v>
      </c>
      <c r="J19" s="61">
        <v>203803.69275836664</v>
      </c>
    </row>
    <row r="20" spans="1:10" x14ac:dyDescent="0.3">
      <c r="A20" s="58">
        <v>8</v>
      </c>
      <c r="B20" s="60">
        <v>93282.627499500508</v>
      </c>
      <c r="C20" s="60">
        <v>961.22102699313007</v>
      </c>
      <c r="D20" s="60">
        <v>38.778973006869904</v>
      </c>
      <c r="E20" s="60">
        <v>1000</v>
      </c>
      <c r="F20" s="60">
        <v>-969495.35030654317</v>
      </c>
      <c r="H20" s="61">
        <v>788436.13076571701</v>
      </c>
      <c r="I20" s="61">
        <v>-273380.62601333356</v>
      </c>
      <c r="J20" s="61">
        <v>274380.62601333356</v>
      </c>
    </row>
    <row r="21" spans="1:10" x14ac:dyDescent="0.3">
      <c r="A21" s="58">
        <v>9</v>
      </c>
      <c r="B21" s="60">
        <v>92321.406472507384</v>
      </c>
      <c r="C21" s="60">
        <v>961.62062084311685</v>
      </c>
      <c r="D21" s="60">
        <v>38.379379156883189</v>
      </c>
      <c r="E21" s="60">
        <v>1000</v>
      </c>
      <c r="F21" s="60">
        <v>-1338975.7373410165</v>
      </c>
      <c r="H21" s="61">
        <v>1061816.7567790505</v>
      </c>
      <c r="I21" s="61">
        <v>-368518.76641363022</v>
      </c>
      <c r="J21" s="61">
        <v>369518.76641363022</v>
      </c>
    </row>
    <row r="22" spans="1:10" x14ac:dyDescent="0.3">
      <c r="A22" s="58">
        <v>10</v>
      </c>
      <c r="B22" s="60">
        <v>91359.785851664274</v>
      </c>
      <c r="C22" s="60">
        <v>962.02038081019884</v>
      </c>
      <c r="D22" s="60">
        <v>37.97961918980117</v>
      </c>
      <c r="E22" s="60">
        <v>1000</v>
      </c>
      <c r="F22" s="60">
        <v>-1836703.3229319968</v>
      </c>
      <c r="H22" s="61">
        <v>1430335.5231926807</v>
      </c>
      <c r="I22" s="61">
        <v>-496765.56521017011</v>
      </c>
      <c r="J22" s="61">
        <v>497765.56521017011</v>
      </c>
    </row>
    <row r="23" spans="1:10" x14ac:dyDescent="0.3">
      <c r="A23" s="58">
        <v>11</v>
      </c>
      <c r="B23" s="60">
        <v>90397.765470854079</v>
      </c>
      <c r="C23" s="60">
        <v>962.42030696343352</v>
      </c>
      <c r="D23" s="60">
        <v>37.579693036566511</v>
      </c>
      <c r="E23" s="60">
        <v>1000</v>
      </c>
      <c r="F23" s="60">
        <v>-2507308.782534265</v>
      </c>
      <c r="H23" s="61">
        <v>1927101.0884028508</v>
      </c>
      <c r="I23" s="61">
        <v>-669643.03929530457</v>
      </c>
      <c r="J23" s="61">
        <v>670643.03929530457</v>
      </c>
    </row>
    <row r="24" spans="1:10" x14ac:dyDescent="0.3">
      <c r="A24" s="58">
        <v>12</v>
      </c>
      <c r="B24" s="60">
        <v>89435.345163890641</v>
      </c>
      <c r="C24" s="60">
        <v>962.82039937190689</v>
      </c>
      <c r="D24" s="60">
        <v>37.179600628093148</v>
      </c>
      <c r="E24" s="60">
        <v>1000</v>
      </c>
      <c r="F24" s="60">
        <v>-3410954.5412869342</v>
      </c>
      <c r="H24" s="61">
        <v>2596744.1276981551</v>
      </c>
      <c r="I24" s="61">
        <v>-902682.93835329718</v>
      </c>
      <c r="J24" s="61">
        <v>903682.93835329718</v>
      </c>
    </row>
    <row r="25" spans="1:10" x14ac:dyDescent="0.3">
      <c r="A25" s="58">
        <v>13</v>
      </c>
      <c r="B25" s="60">
        <v>88472.524764518734</v>
      </c>
      <c r="C25" s="60">
        <v>963.22065810473373</v>
      </c>
      <c r="D25" s="60">
        <v>36.77934189526632</v>
      </c>
      <c r="E25" s="60">
        <v>1000</v>
      </c>
      <c r="F25" s="60">
        <v>-4628739.9184952388</v>
      </c>
      <c r="H25" s="61">
        <v>3499427.0660514524</v>
      </c>
      <c r="I25" s="61">
        <v>-1216822.1565501997</v>
      </c>
      <c r="J25" s="61">
        <v>1217822.1565501997</v>
      </c>
    </row>
    <row r="26" spans="1:10" x14ac:dyDescent="0.3">
      <c r="A26" s="58">
        <v>14</v>
      </c>
      <c r="B26" s="60">
        <v>87509.304106413998</v>
      </c>
      <c r="C26" s="60">
        <v>963.62108323105747</v>
      </c>
      <c r="D26" s="60">
        <v>36.378916768942524</v>
      </c>
      <c r="E26" s="60">
        <v>1000</v>
      </c>
      <c r="F26" s="60">
        <v>-6269987.2956584711</v>
      </c>
      <c r="H26" s="61">
        <v>4716249.2226016521</v>
      </c>
      <c r="I26" s="61">
        <v>-1640283.7560800014</v>
      </c>
      <c r="J26" s="61">
        <v>1641283.7560800014</v>
      </c>
    </row>
    <row r="27" spans="1:10" x14ac:dyDescent="0.3">
      <c r="A27" s="58">
        <v>15</v>
      </c>
      <c r="B27" s="60">
        <v>86545.683023182937</v>
      </c>
      <c r="C27" s="60">
        <v>964.02167482005052</v>
      </c>
      <c r="D27" s="60">
        <v>35.978325179949515</v>
      </c>
      <c r="E27" s="60">
        <v>1000</v>
      </c>
      <c r="F27" s="60">
        <v>-8482063.915815074</v>
      </c>
      <c r="H27" s="61">
        <v>6356532.9786816537</v>
      </c>
      <c r="I27" s="61">
        <v>-2211112.5984817818</v>
      </c>
      <c r="J27" s="61">
        <v>2212112.5984817818</v>
      </c>
    </row>
    <row r="28" spans="1:10" x14ac:dyDescent="0.3">
      <c r="A28" s="58">
        <v>16</v>
      </c>
      <c r="B28" s="60">
        <v>85581.66134836289</v>
      </c>
      <c r="C28" s="60">
        <v>964.42243294091372</v>
      </c>
      <c r="D28" s="60">
        <v>35.577567059086284</v>
      </c>
      <c r="E28" s="60">
        <v>1000</v>
      </c>
      <c r="F28" s="60">
        <v>-11463621.729509037</v>
      </c>
      <c r="H28" s="61">
        <v>8567645.5771634355</v>
      </c>
      <c r="I28" s="61">
        <v>-2980593.3912610211</v>
      </c>
      <c r="J28" s="61">
        <v>2981593.3912610211</v>
      </c>
    </row>
    <row r="29" spans="1:10" x14ac:dyDescent="0.3">
      <c r="A29" s="58">
        <v>17</v>
      </c>
      <c r="B29" s="60">
        <v>84617.238915421971</v>
      </c>
      <c r="C29" s="60">
        <v>964.8233576628769</v>
      </c>
      <c r="D29" s="60">
        <v>35.17664233712307</v>
      </c>
      <c r="E29" s="60">
        <v>1000</v>
      </c>
      <c r="F29" s="60">
        <v>-15482444.788638528</v>
      </c>
      <c r="H29" s="61">
        <v>11548238.968424456</v>
      </c>
      <c r="I29" s="61">
        <v>-4017858.2357718279</v>
      </c>
      <c r="J29" s="61">
        <v>4018858.2357718279</v>
      </c>
    </row>
    <row r="30" spans="1:10" x14ac:dyDescent="0.3">
      <c r="A30" s="58">
        <v>18</v>
      </c>
      <c r="B30" s="60">
        <v>83652.415557759101</v>
      </c>
      <c r="C30" s="60">
        <v>965.22444905519865</v>
      </c>
      <c r="D30" s="60">
        <v>34.775550944801317</v>
      </c>
      <c r="E30" s="60">
        <v>1000</v>
      </c>
      <c r="F30" s="60">
        <v>-20899507.643207368</v>
      </c>
      <c r="H30" s="61">
        <v>15566097.204196284</v>
      </c>
      <c r="I30" s="61">
        <v>-5416097.6301197838</v>
      </c>
      <c r="J30" s="61">
        <v>5417097.6301197838</v>
      </c>
    </row>
    <row r="31" spans="1:10" x14ac:dyDescent="0.3">
      <c r="A31" s="58">
        <v>19</v>
      </c>
      <c r="B31" s="60">
        <v>82687.191108703904</v>
      </c>
      <c r="C31" s="60">
        <v>965.62570718716631</v>
      </c>
      <c r="D31" s="60">
        <v>34.37429281283368</v>
      </c>
      <c r="E31" s="60">
        <v>1000</v>
      </c>
      <c r="F31" s="60">
        <v>-28201406.208215751</v>
      </c>
      <c r="H31" s="61">
        <v>20982194.834316067</v>
      </c>
      <c r="I31" s="61">
        <v>-7300932.9393011983</v>
      </c>
      <c r="J31" s="61">
        <v>7301932.9393011983</v>
      </c>
    </row>
    <row r="32" spans="1:10" x14ac:dyDescent="0.3">
      <c r="A32" s="58">
        <v>20</v>
      </c>
      <c r="B32" s="60">
        <v>81721.565401516738</v>
      </c>
      <c r="C32" s="60">
        <v>966.02713212809601</v>
      </c>
      <c r="D32" s="60">
        <v>33.972867871904022</v>
      </c>
      <c r="E32" s="60">
        <v>1000</v>
      </c>
      <c r="F32" s="60">
        <v>-38044074.771827891</v>
      </c>
      <c r="H32" s="61">
        <v>28283127.773617268</v>
      </c>
      <c r="I32" s="61">
        <v>-9841702.5364800096</v>
      </c>
      <c r="J32" s="61">
        <v>9842702.5364800096</v>
      </c>
    </row>
    <row r="33" spans="1:10" x14ac:dyDescent="0.3">
      <c r="A33" s="58">
        <v>21</v>
      </c>
      <c r="B33" s="60">
        <v>80755.538269388649</v>
      </c>
      <c r="C33" s="60">
        <v>966.42872394733263</v>
      </c>
      <c r="D33" s="60">
        <v>33.571276052667372</v>
      </c>
      <c r="E33" s="60">
        <v>1000</v>
      </c>
      <c r="F33" s="60">
        <v>-51311716.791442528</v>
      </c>
      <c r="H33" s="61">
        <v>38124830.310097277</v>
      </c>
      <c r="I33" s="61">
        <v>-13266675.590890691</v>
      </c>
      <c r="J33" s="61">
        <v>13267675.590890691</v>
      </c>
    </row>
    <row r="34" spans="1:10" x14ac:dyDescent="0.3">
      <c r="A34" s="58">
        <v>22</v>
      </c>
      <c r="B34" s="60">
        <v>79789.109545441315</v>
      </c>
      <c r="C34" s="60">
        <v>966.83048271425002</v>
      </c>
      <c r="D34" s="60">
        <v>33.16951728574994</v>
      </c>
      <c r="E34" s="60">
        <v>1000</v>
      </c>
      <c r="F34" s="60">
        <v>-69196243.969491363</v>
      </c>
      <c r="H34" s="61">
        <v>51391505.900987968</v>
      </c>
      <c r="I34" s="61">
        <v>-17883560.347566128</v>
      </c>
      <c r="J34" s="61">
        <v>17884560.347566128</v>
      </c>
    </row>
    <row r="35" spans="1:10" x14ac:dyDescent="0.3">
      <c r="A35" s="58">
        <v>23</v>
      </c>
      <c r="B35" s="60">
        <v>78822.279062727059</v>
      </c>
      <c r="C35" s="60">
        <v>967.23240849825095</v>
      </c>
      <c r="D35" s="60">
        <v>32.767591501749095</v>
      </c>
      <c r="E35" s="60">
        <v>1000</v>
      </c>
      <c r="F35" s="60">
        <v>-93304360.616530836</v>
      </c>
      <c r="H35" s="61">
        <v>69275066.248554096</v>
      </c>
      <c r="I35" s="61">
        <v>-24107149.414630972</v>
      </c>
      <c r="J35" s="61">
        <v>24108149.414630972</v>
      </c>
    </row>
    <row r="36" spans="1:10" x14ac:dyDescent="0.3">
      <c r="A36" s="58">
        <v>24</v>
      </c>
      <c r="B36" s="60">
        <v>77855.046654228805</v>
      </c>
      <c r="C36" s="60">
        <v>967.63450136876668</v>
      </c>
      <c r="D36" s="60">
        <v>32.365498631233372</v>
      </c>
      <c r="E36" s="60">
        <v>1000</v>
      </c>
      <c r="F36" s="60">
        <v>-125801914.03175092</v>
      </c>
      <c r="H36" s="61">
        <v>93382215.66318506</v>
      </c>
      <c r="I36" s="61">
        <v>-32496585.780718707</v>
      </c>
      <c r="J36" s="61">
        <v>32497585.780718707</v>
      </c>
    </row>
    <row r="37" spans="1:10" x14ac:dyDescent="0.3">
      <c r="A37" s="58">
        <v>25</v>
      </c>
      <c r="B37" s="60">
        <v>76887.412152860037</v>
      </c>
      <c r="C37" s="60">
        <v>968.0367613952576</v>
      </c>
      <c r="D37" s="60">
        <v>31.963238604742408</v>
      </c>
      <c r="E37" s="60">
        <v>1000</v>
      </c>
      <c r="F37" s="60">
        <v>-169608479.70431951</v>
      </c>
      <c r="H37" s="61">
        <v>125878801.44390377</v>
      </c>
      <c r="I37" s="61">
        <v>-43805597.635807201</v>
      </c>
      <c r="J37" s="61">
        <v>43806597.635807201</v>
      </c>
    </row>
    <row r="38" spans="1:10" x14ac:dyDescent="0.3">
      <c r="A38" s="58">
        <v>26</v>
      </c>
      <c r="B38" s="60">
        <v>75919.375391464782</v>
      </c>
      <c r="C38" s="60">
        <v>968.43918864721297</v>
      </c>
      <c r="D38" s="60">
        <v>31.560811352786995</v>
      </c>
      <c r="E38" s="60">
        <v>1000</v>
      </c>
      <c r="F38" s="60">
        <v>-228659663.36238819</v>
      </c>
      <c r="H38" s="61">
        <v>169684399.07971096</v>
      </c>
      <c r="I38" s="61">
        <v>-59050215.218880057</v>
      </c>
      <c r="J38" s="61">
        <v>59051215.218880057</v>
      </c>
    </row>
    <row r="39" spans="1:10" x14ac:dyDescent="0.3">
      <c r="A39" s="58">
        <v>27</v>
      </c>
      <c r="B39" s="60">
        <v>74950.936202817567</v>
      </c>
      <c r="C39" s="60">
        <v>968.84178319415093</v>
      </c>
      <c r="D39" s="60">
        <v>31.158216805849023</v>
      </c>
      <c r="E39" s="60">
        <v>1000</v>
      </c>
      <c r="F39" s="60">
        <v>-308260685.74951553</v>
      </c>
      <c r="H39" s="61">
        <v>228734614.29859102</v>
      </c>
      <c r="I39" s="61">
        <v>-79600053.545344144</v>
      </c>
      <c r="J39" s="61">
        <v>79601053.545344144</v>
      </c>
    </row>
    <row r="40" spans="1:10" x14ac:dyDescent="0.3">
      <c r="A40" s="58">
        <v>28</v>
      </c>
      <c r="B40" s="60">
        <v>73982.09441962342</v>
      </c>
      <c r="C40" s="60">
        <v>969.2445451056185</v>
      </c>
      <c r="D40" s="60">
        <v>30.755454894381479</v>
      </c>
      <c r="E40" s="60">
        <v>1000</v>
      </c>
      <c r="F40" s="60">
        <v>-415563017.0794574</v>
      </c>
      <c r="H40" s="61">
        <v>308334667.84393513</v>
      </c>
      <c r="I40" s="61">
        <v>-107301362.08539675</v>
      </c>
      <c r="J40" s="61">
        <v>107302362.08539675</v>
      </c>
    </row>
    <row r="41" spans="1:10" x14ac:dyDescent="0.3">
      <c r="A41" s="58">
        <v>29</v>
      </c>
      <c r="B41" s="60">
        <v>73012.849874517808</v>
      </c>
      <c r="C41" s="60">
        <v>969.64747445119156</v>
      </c>
      <c r="D41" s="60">
        <v>30.352525548808448</v>
      </c>
      <c r="E41" s="60">
        <v>1000</v>
      </c>
      <c r="F41" s="60">
        <v>-560206883.21471763</v>
      </c>
      <c r="H41" s="61">
        <v>415636029.9293319</v>
      </c>
      <c r="I41" s="61">
        <v>-144642896.48778582</v>
      </c>
      <c r="J41" s="61">
        <v>144643896.48778582</v>
      </c>
    </row>
    <row r="42" spans="1:10" x14ac:dyDescent="0.3">
      <c r="A42" s="58">
        <v>30</v>
      </c>
      <c r="B42" s="60">
        <v>72043.202400066613</v>
      </c>
      <c r="C42" s="60">
        <v>970.05057130047487</v>
      </c>
      <c r="D42" s="60">
        <v>29.949428699525082</v>
      </c>
      <c r="E42" s="60">
        <v>1000</v>
      </c>
      <c r="F42" s="60">
        <v>-755187367.94960117</v>
      </c>
      <c r="H42" s="61">
        <v>560278926.41711771</v>
      </c>
      <c r="I42" s="61">
        <v>-194979514.68431222</v>
      </c>
      <c r="J42" s="61">
        <v>194980514.68431222</v>
      </c>
    </row>
    <row r="43" spans="1:10" x14ac:dyDescent="0.3">
      <c r="A43" s="58">
        <v>31</v>
      </c>
      <c r="B43" s="60">
        <v>71073.151828766146</v>
      </c>
      <c r="C43" s="60">
        <v>970.45383572310243</v>
      </c>
      <c r="D43" s="60">
        <v>29.546164276897613</v>
      </c>
      <c r="E43" s="60">
        <v>1000</v>
      </c>
      <c r="F43" s="60">
        <v>-1018021924.2182801</v>
      </c>
      <c r="H43" s="61">
        <v>755258441.10142994</v>
      </c>
      <c r="I43" s="61">
        <v>-262833585.81484318</v>
      </c>
      <c r="J43" s="61">
        <v>262834585.81484318</v>
      </c>
    </row>
    <row r="44" spans="1:10" x14ac:dyDescent="0.3">
      <c r="A44" s="58">
        <v>32</v>
      </c>
      <c r="B44" s="60">
        <v>70102.697993043039</v>
      </c>
      <c r="C44" s="60">
        <v>970.85726778873675</v>
      </c>
      <c r="D44" s="60">
        <v>29.142732211263297</v>
      </c>
      <c r="E44" s="60">
        <v>1000</v>
      </c>
      <c r="F44" s="60">
        <v>-1372324186.3888283</v>
      </c>
      <c r="H44" s="61">
        <v>1018092026.9162731</v>
      </c>
      <c r="I44" s="61">
        <v>-354301291.31328034</v>
      </c>
      <c r="J44" s="61">
        <v>354302291.31328034</v>
      </c>
    </row>
    <row r="45" spans="1:10" x14ac:dyDescent="0.3">
      <c r="A45" s="58">
        <v>33</v>
      </c>
      <c r="B45" s="60">
        <v>69131.840725254297</v>
      </c>
      <c r="C45" s="60">
        <v>971.26086756706957</v>
      </c>
      <c r="D45" s="60">
        <v>28.739132432930461</v>
      </c>
      <c r="E45" s="60">
        <v>1000</v>
      </c>
      <c r="F45" s="60">
        <v>-1849925478.9217608</v>
      </c>
      <c r="H45" s="61">
        <v>1372393318.2295535</v>
      </c>
      <c r="I45" s="61">
        <v>-477600321.27206486</v>
      </c>
      <c r="J45" s="61">
        <v>477601321.27206486</v>
      </c>
    </row>
    <row r="46" spans="1:10" x14ac:dyDescent="0.3">
      <c r="A46" s="58">
        <v>34</v>
      </c>
      <c r="B46" s="60">
        <v>68160.579857687233</v>
      </c>
      <c r="C46" s="60">
        <v>971.66463512782161</v>
      </c>
      <c r="D46" s="60">
        <v>28.335364872178445</v>
      </c>
      <c r="E46" s="60">
        <v>1000</v>
      </c>
      <c r="F46" s="60">
        <v>-2493734623.0987768</v>
      </c>
      <c r="H46" s="61">
        <v>1849993639.5016184</v>
      </c>
      <c r="I46" s="61">
        <v>-643808172.5123806</v>
      </c>
      <c r="J46" s="61">
        <v>643809172.5123806</v>
      </c>
    </row>
    <row r="47" spans="1:10" x14ac:dyDescent="0.3">
      <c r="A47" s="58">
        <v>35</v>
      </c>
      <c r="B47" s="60">
        <v>67188.915222559415</v>
      </c>
      <c r="C47" s="60">
        <v>972.06857054074237</v>
      </c>
      <c r="D47" s="60">
        <v>27.931429459257604</v>
      </c>
      <c r="E47" s="60">
        <v>1000</v>
      </c>
      <c r="F47" s="60">
        <v>-3361592974.0940623</v>
      </c>
      <c r="H47" s="61">
        <v>2493801812.013999</v>
      </c>
      <c r="I47" s="61">
        <v>-867857378.9267149</v>
      </c>
      <c r="J47" s="61">
        <v>867858378.9267149</v>
      </c>
    </row>
    <row r="48" spans="1:10" x14ac:dyDescent="0.3">
      <c r="A48" s="58">
        <v>36</v>
      </c>
      <c r="B48" s="62">
        <v>66216.846652018678</v>
      </c>
      <c r="C48" s="60">
        <v>972.47267387561067</v>
      </c>
      <c r="D48" s="60">
        <v>27.527326124389301</v>
      </c>
      <c r="E48" s="60">
        <v>1000</v>
      </c>
      <c r="F48" s="60">
        <v>-4531471034.6726093</v>
      </c>
      <c r="H48" s="61">
        <v>3361659190.9407139</v>
      </c>
      <c r="I48" s="61">
        <v>-1169877088.1058736</v>
      </c>
      <c r="J48" s="61">
        <v>1169878088.1058736</v>
      </c>
    </row>
    <row r="49" spans="1:2" x14ac:dyDescent="0.3">
      <c r="B49" s="59">
        <v>65244.37397814307</v>
      </c>
    </row>
    <row r="51" spans="1:2" x14ac:dyDescent="0.3">
      <c r="A51" s="79" t="s">
        <v>51</v>
      </c>
    </row>
  </sheetData>
  <sheetProtection selectLockedCells="1"/>
  <scenarios current="0" show="0">
    <scenario name="buscarobj" locked="1" count="1" user="Carlos EZCURRA" comment="Creado por Carlos EZCURRA el 06/05/2016_x000a_Modificado por Carlos EZCURRA el 06/05/2016">
      <inputCells r="D9" val="3000" numFmtId="164"/>
    </scenario>
  </scenarios>
  <dataConsolidate/>
  <mergeCells count="8">
    <mergeCell ref="A7:C7"/>
    <mergeCell ref="A8:C8"/>
    <mergeCell ref="A2:F2"/>
    <mergeCell ref="A4:C4"/>
    <mergeCell ref="F4:H4"/>
    <mergeCell ref="A5:C5"/>
    <mergeCell ref="F5:H5"/>
    <mergeCell ref="A6:C6"/>
  </mergeCell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Cálculo">
                <anchor moveWithCells="1" sizeWithCells="1">
                  <from>
                    <xdr:col>2</xdr:col>
                    <xdr:colOff>762000</xdr:colOff>
                    <xdr:row>8</xdr:row>
                    <xdr:rowOff>104775</xdr:rowOff>
                  </from>
                  <to>
                    <xdr:col>4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71"/>
  <sheetViews>
    <sheetView showGridLines="0" zoomScale="115" zoomScaleNormal="115" workbookViewId="0">
      <selection activeCell="D7" sqref="D7"/>
    </sheetView>
  </sheetViews>
  <sheetFormatPr baseColWidth="10" defaultColWidth="9.140625" defaultRowHeight="12.75" x14ac:dyDescent="0.2"/>
  <cols>
    <col min="1" max="1" width="11.5703125" style="7" customWidth="1"/>
    <col min="2" max="2" width="16.5703125" style="1" bestFit="1" customWidth="1"/>
    <col min="3" max="3" width="12.28515625" style="1" bestFit="1" customWidth="1"/>
    <col min="4" max="4" width="23" style="1" bestFit="1" customWidth="1"/>
    <col min="5" max="5" width="14.5703125" style="1" customWidth="1"/>
  </cols>
  <sheetData>
    <row r="1" spans="1:5" x14ac:dyDescent="0.2">
      <c r="A1" s="14" t="s">
        <v>11</v>
      </c>
    </row>
    <row r="2" spans="1:5" ht="12.75" customHeight="1" x14ac:dyDescent="0.2">
      <c r="A2" s="88" t="s">
        <v>22</v>
      </c>
      <c r="B2" s="89"/>
      <c r="C2" s="90"/>
      <c r="D2" s="19">
        <v>280000</v>
      </c>
      <c r="E2"/>
    </row>
    <row r="3" spans="1:5" ht="12.75" customHeight="1" x14ac:dyDescent="0.2">
      <c r="A3" s="88" t="s">
        <v>4</v>
      </c>
      <c r="B3" s="89"/>
      <c r="C3" s="90"/>
      <c r="D3" s="20">
        <v>6.5000000000000002E-2</v>
      </c>
    </row>
    <row r="4" spans="1:5" ht="12.75" customHeight="1" x14ac:dyDescent="0.2">
      <c r="A4" s="88" t="s">
        <v>6</v>
      </c>
      <c r="B4" s="89"/>
      <c r="C4" s="90"/>
      <c r="D4" s="19">
        <v>1527</v>
      </c>
    </row>
    <row r="5" spans="1:5" ht="12.75" customHeight="1" x14ac:dyDescent="0.2">
      <c r="A5" s="88" t="s">
        <v>7</v>
      </c>
      <c r="B5" s="89"/>
      <c r="C5" s="90"/>
      <c r="D5" s="6">
        <f>+E11</f>
        <v>3000.2743975173698</v>
      </c>
      <c r="E5" s="10"/>
    </row>
    <row r="6" spans="1:5" ht="12.75" customHeight="1" x14ac:dyDescent="0.2">
      <c r="A6" s="88" t="s">
        <v>10</v>
      </c>
      <c r="B6" s="89"/>
      <c r="C6" s="90"/>
      <c r="D6" s="6">
        <f>IF(B71&gt;0,B71,"CAPITAL INSUFICIENTE")</f>
        <v>172596.88889142172</v>
      </c>
      <c r="E6" s="10"/>
    </row>
    <row r="7" spans="1:5" ht="12.75" customHeight="1" x14ac:dyDescent="0.2">
      <c r="E7" s="10"/>
    </row>
    <row r="8" spans="1:5" ht="12.75" customHeight="1" x14ac:dyDescent="0.2">
      <c r="D8" s="18" t="s">
        <v>21</v>
      </c>
    </row>
    <row r="10" spans="1:5" s="3" customFormat="1" x14ac:dyDescent="0.2">
      <c r="A10" s="2" t="s">
        <v>1</v>
      </c>
      <c r="B10" s="2" t="s">
        <v>0</v>
      </c>
      <c r="C10" s="2" t="s">
        <v>8</v>
      </c>
      <c r="D10" s="2" t="s">
        <v>9</v>
      </c>
      <c r="E10" s="2" t="s">
        <v>3</v>
      </c>
    </row>
    <row r="11" spans="1:5" x14ac:dyDescent="0.2">
      <c r="A11" s="8">
        <v>1</v>
      </c>
      <c r="B11" s="15">
        <f>+D2</f>
        <v>280000</v>
      </c>
      <c r="C11" s="15">
        <f>+D4</f>
        <v>1527</v>
      </c>
      <c r="D11" s="4">
        <f>((1+$D$3)^(30/360)-1)*B11</f>
        <v>1473.2743975173701</v>
      </c>
      <c r="E11" s="12">
        <f>+D11+C11</f>
        <v>3000.2743975173698</v>
      </c>
    </row>
    <row r="12" spans="1:5" x14ac:dyDescent="0.2">
      <c r="A12" s="8">
        <v>2</v>
      </c>
      <c r="B12" s="15">
        <f>+B11-C11</f>
        <v>278473</v>
      </c>
      <c r="C12" s="15">
        <f>(E11-D12)</f>
        <v>1535.0346071607462</v>
      </c>
      <c r="D12" s="4">
        <f t="shared" ref="D12:D70" si="0">((1+$D$3)^(30/360)-1)*B12</f>
        <v>1465.2397903566236</v>
      </c>
      <c r="E12" s="12">
        <f t="shared" ref="E12:E70" si="1">+D12+C12</f>
        <v>3000.2743975173698</v>
      </c>
    </row>
    <row r="13" spans="1:5" x14ac:dyDescent="0.2">
      <c r="A13" s="8">
        <v>3</v>
      </c>
      <c r="B13" s="15">
        <f t="shared" ref="B13:B71" si="2">+B12-C12</f>
        <v>276937.96539283928</v>
      </c>
      <c r="C13" s="15">
        <f t="shared" ref="C13:C70" si="3">(E12-D13)</f>
        <v>1543.1114899680069</v>
      </c>
      <c r="D13" s="4">
        <f t="shared" si="0"/>
        <v>1457.1629075493629</v>
      </c>
      <c r="E13" s="12">
        <f t="shared" si="1"/>
        <v>3000.2743975173698</v>
      </c>
    </row>
    <row r="14" spans="1:5" x14ac:dyDescent="0.2">
      <c r="A14" s="8">
        <v>4</v>
      </c>
      <c r="B14" s="15">
        <f t="shared" si="2"/>
        <v>275394.85390287125</v>
      </c>
      <c r="C14" s="15">
        <f t="shared" si="3"/>
        <v>1551.2308708633097</v>
      </c>
      <c r="D14" s="4">
        <f t="shared" si="0"/>
        <v>1449.0435266540601</v>
      </c>
      <c r="E14" s="12">
        <f t="shared" si="1"/>
        <v>3000.2743975173698</v>
      </c>
    </row>
    <row r="15" spans="1:5" x14ac:dyDescent="0.2">
      <c r="A15" s="8">
        <v>5</v>
      </c>
      <c r="B15" s="15">
        <f t="shared" si="2"/>
        <v>273843.62303200795</v>
      </c>
      <c r="C15" s="15">
        <f t="shared" si="3"/>
        <v>1559.3929734586009</v>
      </c>
      <c r="D15" s="4">
        <f t="shared" si="0"/>
        <v>1440.881424058769</v>
      </c>
      <c r="E15" s="12">
        <f t="shared" si="1"/>
        <v>3000.2743975173698</v>
      </c>
    </row>
    <row r="16" spans="1:5" x14ac:dyDescent="0.2">
      <c r="A16" s="8">
        <v>6</v>
      </c>
      <c r="B16" s="15">
        <f t="shared" si="2"/>
        <v>272284.23005854932</v>
      </c>
      <c r="C16" s="15">
        <f t="shared" si="3"/>
        <v>1567.5980225424046</v>
      </c>
      <c r="D16" s="4">
        <f t="shared" si="0"/>
        <v>1432.6763749749653</v>
      </c>
      <c r="E16" s="12">
        <f t="shared" si="1"/>
        <v>3000.2743975173698</v>
      </c>
    </row>
    <row r="17" spans="1:5" x14ac:dyDescent="0.2">
      <c r="A17" s="8">
        <v>7</v>
      </c>
      <c r="B17" s="15">
        <f t="shared" si="2"/>
        <v>270716.63203600689</v>
      </c>
      <c r="C17" s="15">
        <f t="shared" si="3"/>
        <v>1575.8462440860139</v>
      </c>
      <c r="D17" s="4">
        <f t="shared" si="0"/>
        <v>1424.4281534313559</v>
      </c>
      <c r="E17" s="12">
        <f t="shared" si="1"/>
        <v>3000.2743975173698</v>
      </c>
    </row>
    <row r="18" spans="1:5" x14ac:dyDescent="0.2">
      <c r="A18" s="8">
        <v>8</v>
      </c>
      <c r="B18" s="15">
        <f t="shared" si="2"/>
        <v>269140.78579192091</v>
      </c>
      <c r="C18" s="15">
        <f t="shared" si="3"/>
        <v>1584.1378652497133</v>
      </c>
      <c r="D18" s="4">
        <f t="shared" si="0"/>
        <v>1416.1365322676565</v>
      </c>
      <c r="E18" s="12">
        <f t="shared" si="1"/>
        <v>3000.2743975173698</v>
      </c>
    </row>
    <row r="19" spans="1:5" x14ac:dyDescent="0.2">
      <c r="A19" s="8">
        <v>9</v>
      </c>
      <c r="B19" s="15">
        <f t="shared" si="2"/>
        <v>267556.6479266712</v>
      </c>
      <c r="C19" s="15">
        <f t="shared" si="3"/>
        <v>1592.4731143890356</v>
      </c>
      <c r="D19" s="4">
        <f t="shared" si="0"/>
        <v>1407.8012831283343</v>
      </c>
      <c r="E19" s="12">
        <f t="shared" si="1"/>
        <v>3000.2743975173698</v>
      </c>
    </row>
    <row r="20" spans="1:5" x14ac:dyDescent="0.2">
      <c r="A20" s="8">
        <v>10</v>
      </c>
      <c r="B20" s="15">
        <f t="shared" si="2"/>
        <v>265964.17481228214</v>
      </c>
      <c r="C20" s="15">
        <f t="shared" si="3"/>
        <v>1600.8522210610502</v>
      </c>
      <c r="D20" s="4">
        <f t="shared" si="0"/>
        <v>1399.4221764563197</v>
      </c>
      <c r="E20" s="12">
        <f t="shared" si="1"/>
        <v>3000.2743975173698</v>
      </c>
    </row>
    <row r="21" spans="1:5" x14ac:dyDescent="0.2">
      <c r="A21" s="8">
        <v>11</v>
      </c>
      <c r="B21" s="15">
        <f t="shared" si="2"/>
        <v>264363.32259122108</v>
      </c>
      <c r="C21" s="15">
        <f t="shared" si="3"/>
        <v>1609.2754160306863</v>
      </c>
      <c r="D21" s="4">
        <f t="shared" si="0"/>
        <v>1390.9989814866835</v>
      </c>
      <c r="E21" s="12">
        <f t="shared" si="1"/>
        <v>3000.2743975173698</v>
      </c>
    </row>
    <row r="22" spans="1:5" x14ac:dyDescent="0.2">
      <c r="A22" s="8">
        <v>12</v>
      </c>
      <c r="B22" s="15">
        <f t="shared" si="2"/>
        <v>262754.04717519041</v>
      </c>
      <c r="C22" s="15">
        <f t="shared" si="3"/>
        <v>1617.7429312770867</v>
      </c>
      <c r="D22" s="4">
        <f t="shared" si="0"/>
        <v>1382.5314662402832</v>
      </c>
      <c r="E22" s="12">
        <f t="shared" si="1"/>
        <v>3000.2743975173698</v>
      </c>
    </row>
    <row r="23" spans="1:5" x14ac:dyDescent="0.2">
      <c r="A23" s="8">
        <v>13</v>
      </c>
      <c r="B23" s="15">
        <f t="shared" si="2"/>
        <v>261136.30424391333</v>
      </c>
      <c r="C23" s="15">
        <f t="shared" si="3"/>
        <v>1626.2549999999981</v>
      </c>
      <c r="D23" s="4">
        <f t="shared" si="0"/>
        <v>1374.0193975173718</v>
      </c>
      <c r="E23" s="12">
        <f t="shared" si="1"/>
        <v>3000.2743975173698</v>
      </c>
    </row>
    <row r="24" spans="1:5" x14ac:dyDescent="0.2">
      <c r="A24" s="8">
        <v>14</v>
      </c>
      <c r="B24" s="15">
        <f t="shared" si="2"/>
        <v>259510.04924391332</v>
      </c>
      <c r="C24" s="15">
        <f t="shared" si="3"/>
        <v>1634.8118566261933</v>
      </c>
      <c r="D24" s="4">
        <f t="shared" si="0"/>
        <v>1365.4625408911766</v>
      </c>
      <c r="E24" s="12">
        <f t="shared" si="1"/>
        <v>3000.2743975173698</v>
      </c>
    </row>
    <row r="25" spans="1:5" x14ac:dyDescent="0.2">
      <c r="A25" s="8">
        <v>15</v>
      </c>
      <c r="B25" s="15">
        <f t="shared" si="2"/>
        <v>257875.23738728714</v>
      </c>
      <c r="C25" s="15">
        <f t="shared" si="3"/>
        <v>1643.4137368159261</v>
      </c>
      <c r="D25" s="4">
        <f t="shared" si="0"/>
        <v>1356.8606607014437</v>
      </c>
      <c r="E25" s="12">
        <f t="shared" si="1"/>
        <v>3000.2743975173698</v>
      </c>
    </row>
    <row r="26" spans="1:5" x14ac:dyDescent="0.2">
      <c r="A26" s="8">
        <v>16</v>
      </c>
      <c r="B26" s="15">
        <f t="shared" si="2"/>
        <v>256231.82365047123</v>
      </c>
      <c r="C26" s="15">
        <f t="shared" si="3"/>
        <v>1652.0608774694233</v>
      </c>
      <c r="D26" s="4">
        <f t="shared" si="0"/>
        <v>1348.2135200479465</v>
      </c>
      <c r="E26" s="12">
        <f t="shared" si="1"/>
        <v>3000.2743975173698</v>
      </c>
    </row>
    <row r="27" spans="1:5" x14ac:dyDescent="0.2">
      <c r="A27" s="8">
        <v>17</v>
      </c>
      <c r="B27" s="15">
        <f t="shared" si="2"/>
        <v>254579.7627730018</v>
      </c>
      <c r="C27" s="15">
        <f t="shared" si="3"/>
        <v>1660.7535167334083</v>
      </c>
      <c r="D27" s="4">
        <f t="shared" si="0"/>
        <v>1339.5208807839615</v>
      </c>
      <c r="E27" s="12">
        <f t="shared" si="1"/>
        <v>3000.2743975173698</v>
      </c>
    </row>
    <row r="28" spans="1:5" x14ac:dyDescent="0.2">
      <c r="A28" s="8">
        <v>18</v>
      </c>
      <c r="B28" s="15">
        <f t="shared" si="2"/>
        <v>252919.00925626839</v>
      </c>
      <c r="C28" s="15">
        <f t="shared" si="3"/>
        <v>1669.4918940076593</v>
      </c>
      <c r="D28" s="4">
        <f t="shared" si="0"/>
        <v>1330.7825035097105</v>
      </c>
      <c r="E28" s="12">
        <f t="shared" si="1"/>
        <v>3000.2743975173698</v>
      </c>
    </row>
    <row r="29" spans="1:5" x14ac:dyDescent="0.2">
      <c r="A29" s="8">
        <v>19</v>
      </c>
      <c r="B29" s="15">
        <f t="shared" si="2"/>
        <v>251249.51736226073</v>
      </c>
      <c r="C29" s="15">
        <f t="shared" si="3"/>
        <v>1678.2762499516032</v>
      </c>
      <c r="D29" s="4">
        <f t="shared" si="0"/>
        <v>1321.9981475657667</v>
      </c>
      <c r="E29" s="12">
        <f t="shared" si="1"/>
        <v>3000.2743975173698</v>
      </c>
    </row>
    <row r="30" spans="1:5" x14ac:dyDescent="0.2">
      <c r="A30" s="8">
        <v>20</v>
      </c>
      <c r="B30" s="15">
        <f t="shared" si="2"/>
        <v>249571.24111230913</v>
      </c>
      <c r="C30" s="15">
        <f t="shared" si="3"/>
        <v>1687.1068264909429</v>
      </c>
      <c r="D30" s="4">
        <f t="shared" si="0"/>
        <v>1313.1675710264269</v>
      </c>
      <c r="E30" s="12">
        <f t="shared" si="1"/>
        <v>3000.2743975173698</v>
      </c>
    </row>
    <row r="31" spans="1:5" x14ac:dyDescent="0.2">
      <c r="A31" s="8">
        <v>21</v>
      </c>
      <c r="B31" s="15">
        <f t="shared" si="2"/>
        <v>247884.13428581817</v>
      </c>
      <c r="C31" s="15">
        <f t="shared" si="3"/>
        <v>1695.9838668243212</v>
      </c>
      <c r="D31" s="4">
        <f t="shared" si="0"/>
        <v>1304.2905306930486</v>
      </c>
      <c r="E31" s="12">
        <f t="shared" si="1"/>
        <v>3000.2743975173698</v>
      </c>
    </row>
    <row r="32" spans="1:5" x14ac:dyDescent="0.2">
      <c r="A32" s="8">
        <v>22</v>
      </c>
      <c r="B32" s="15">
        <f t="shared" si="2"/>
        <v>246188.15041899384</v>
      </c>
      <c r="C32" s="15">
        <f t="shared" si="3"/>
        <v>1704.9076154300169</v>
      </c>
      <c r="D32" s="4">
        <f t="shared" si="0"/>
        <v>1295.3667820873529</v>
      </c>
      <c r="E32" s="12">
        <f t="shared" si="1"/>
        <v>3000.2743975173698</v>
      </c>
    </row>
    <row r="33" spans="1:5" x14ac:dyDescent="0.2">
      <c r="A33" s="8">
        <v>23</v>
      </c>
      <c r="B33" s="15">
        <f t="shared" si="2"/>
        <v>244483.24280356383</v>
      </c>
      <c r="C33" s="15">
        <f t="shared" si="3"/>
        <v>1713.8783180726791</v>
      </c>
      <c r="D33" s="4">
        <f t="shared" si="0"/>
        <v>1286.3960794446907</v>
      </c>
      <c r="E33" s="12">
        <f t="shared" si="1"/>
        <v>3000.2743975173698</v>
      </c>
    </row>
    <row r="34" spans="1:5" x14ac:dyDescent="0.2">
      <c r="A34" s="8">
        <v>24</v>
      </c>
      <c r="B34" s="15">
        <f t="shared" si="2"/>
        <v>242769.36448549115</v>
      </c>
      <c r="C34" s="15">
        <f t="shared" si="3"/>
        <v>1722.8962218100955</v>
      </c>
      <c r="D34" s="4">
        <f t="shared" si="0"/>
        <v>1277.3781757072743</v>
      </c>
      <c r="E34" s="12">
        <f t="shared" si="1"/>
        <v>3000.2743975173698</v>
      </c>
    </row>
    <row r="35" spans="1:5" x14ac:dyDescent="0.2">
      <c r="A35" s="8">
        <v>25</v>
      </c>
      <c r="B35" s="12">
        <f t="shared" si="2"/>
        <v>241046.46826368105</v>
      </c>
      <c r="C35" s="15">
        <f t="shared" si="3"/>
        <v>1731.9615749999964</v>
      </c>
      <c r="D35" s="4">
        <f t="shared" si="0"/>
        <v>1268.3128225173734</v>
      </c>
      <c r="E35" s="12">
        <f t="shared" si="1"/>
        <v>3000.2743975173698</v>
      </c>
    </row>
    <row r="36" spans="1:5" x14ac:dyDescent="0.2">
      <c r="A36" s="8">
        <v>26</v>
      </c>
      <c r="B36" s="15">
        <f t="shared" si="2"/>
        <v>239314.50668868105</v>
      </c>
      <c r="C36" s="15">
        <f t="shared" si="3"/>
        <v>1741.0746273068942</v>
      </c>
      <c r="D36" s="4">
        <f t="shared" si="0"/>
        <v>1259.1997702104757</v>
      </c>
      <c r="E36" s="12">
        <f t="shared" si="1"/>
        <v>3000.2743975173698</v>
      </c>
    </row>
    <row r="37" spans="1:5" x14ac:dyDescent="0.2">
      <c r="A37" s="8">
        <v>27</v>
      </c>
      <c r="B37" s="15">
        <f t="shared" si="2"/>
        <v>237573.43206137416</v>
      </c>
      <c r="C37" s="15">
        <f t="shared" si="3"/>
        <v>1750.2356297089596</v>
      </c>
      <c r="D37" s="4">
        <f t="shared" si="0"/>
        <v>1250.0387678084103</v>
      </c>
      <c r="E37" s="12">
        <f t="shared" si="1"/>
        <v>3000.2743975173698</v>
      </c>
    </row>
    <row r="38" spans="1:5" x14ac:dyDescent="0.2">
      <c r="A38" s="8">
        <v>28</v>
      </c>
      <c r="B38" s="15">
        <f t="shared" si="2"/>
        <v>235823.19643166519</v>
      </c>
      <c r="C38" s="15">
        <f t="shared" si="3"/>
        <v>1759.4448345049343</v>
      </c>
      <c r="D38" s="4">
        <f t="shared" si="0"/>
        <v>1240.8295630124355</v>
      </c>
      <c r="E38" s="12">
        <f t="shared" si="1"/>
        <v>3000.2743975173698</v>
      </c>
    </row>
    <row r="39" spans="1:5" x14ac:dyDescent="0.2">
      <c r="A39" s="8">
        <v>29</v>
      </c>
      <c r="B39" s="15">
        <f t="shared" si="2"/>
        <v>234063.75159716024</v>
      </c>
      <c r="C39" s="15">
        <f t="shared" si="3"/>
        <v>1768.7024953210782</v>
      </c>
      <c r="D39" s="4">
        <f t="shared" si="0"/>
        <v>1231.5719021962916</v>
      </c>
      <c r="E39" s="12">
        <f t="shared" si="1"/>
        <v>3000.2743975173698</v>
      </c>
    </row>
    <row r="40" spans="1:5" x14ac:dyDescent="0.2">
      <c r="A40" s="11">
        <v>30</v>
      </c>
      <c r="B40" s="12">
        <f t="shared" si="2"/>
        <v>232295.04910183916</v>
      </c>
      <c r="C40" s="12">
        <f t="shared" si="3"/>
        <v>1778.0088671181556</v>
      </c>
      <c r="D40" s="4">
        <f t="shared" si="0"/>
        <v>1222.2655303992142</v>
      </c>
      <c r="E40" s="12">
        <f t="shared" si="1"/>
        <v>3000.2743975173698</v>
      </c>
    </row>
    <row r="41" spans="1:5" x14ac:dyDescent="0.2">
      <c r="A41" s="11">
        <v>31</v>
      </c>
      <c r="B41" s="12">
        <f t="shared" si="2"/>
        <v>230517.040234721</v>
      </c>
      <c r="C41" s="12">
        <f t="shared" si="3"/>
        <v>1787.3642061984558</v>
      </c>
      <c r="D41" s="4">
        <f t="shared" si="0"/>
        <v>1212.910191318914</v>
      </c>
      <c r="E41" s="12">
        <f t="shared" si="1"/>
        <v>3000.2743975173698</v>
      </c>
    </row>
    <row r="42" spans="1:5" x14ac:dyDescent="0.2">
      <c r="A42" s="11">
        <v>32</v>
      </c>
      <c r="B42" s="12">
        <f t="shared" si="2"/>
        <v>228729.67602852255</v>
      </c>
      <c r="C42" s="12">
        <f t="shared" si="3"/>
        <v>1796.7687702128526</v>
      </c>
      <c r="D42" s="4">
        <f t="shared" si="0"/>
        <v>1203.5056273045172</v>
      </c>
      <c r="E42" s="12">
        <f t="shared" si="1"/>
        <v>3000.2743975173698</v>
      </c>
    </row>
    <row r="43" spans="1:5" x14ac:dyDescent="0.2">
      <c r="A43" s="8">
        <v>33</v>
      </c>
      <c r="B43" s="15">
        <f t="shared" si="2"/>
        <v>226932.90725830969</v>
      </c>
      <c r="C43" s="15">
        <f t="shared" si="3"/>
        <v>1806.2228181679004</v>
      </c>
      <c r="D43" s="4">
        <f t="shared" si="0"/>
        <v>1194.0515793494694</v>
      </c>
      <c r="E43" s="12">
        <f t="shared" si="1"/>
        <v>3000.2743975173698</v>
      </c>
    </row>
    <row r="44" spans="1:5" x14ac:dyDescent="0.2">
      <c r="A44" s="8">
        <v>34</v>
      </c>
      <c r="B44" s="15">
        <f t="shared" si="2"/>
        <v>225126.68444014178</v>
      </c>
      <c r="C44" s="15">
        <f t="shared" si="3"/>
        <v>1815.7266104329663</v>
      </c>
      <c r="D44" s="4">
        <f t="shared" si="0"/>
        <v>1184.5477870844036</v>
      </c>
      <c r="E44" s="12">
        <f t="shared" si="1"/>
        <v>3000.2743975173698</v>
      </c>
    </row>
    <row r="45" spans="1:5" x14ac:dyDescent="0.2">
      <c r="A45" s="8">
        <v>35</v>
      </c>
      <c r="B45" s="15">
        <f t="shared" si="2"/>
        <v>223310.95782970882</v>
      </c>
      <c r="C45" s="15">
        <f t="shared" si="3"/>
        <v>1825.2804087474017</v>
      </c>
      <c r="D45" s="4">
        <f t="shared" si="0"/>
        <v>1174.9939887699682</v>
      </c>
      <c r="E45" s="12">
        <f t="shared" si="1"/>
        <v>3000.2743975173698</v>
      </c>
    </row>
    <row r="46" spans="1:5" x14ac:dyDescent="0.2">
      <c r="A46" s="8">
        <v>36</v>
      </c>
      <c r="B46" s="15">
        <f t="shared" si="2"/>
        <v>221485.67742096141</v>
      </c>
      <c r="C46" s="15">
        <f t="shared" si="3"/>
        <v>1834.8844762277502</v>
      </c>
      <c r="D46" s="4">
        <f t="shared" si="0"/>
        <v>1165.3899212896197</v>
      </c>
      <c r="E46" s="12">
        <f t="shared" si="1"/>
        <v>3000.2743975173698</v>
      </c>
    </row>
    <row r="47" spans="1:5" x14ac:dyDescent="0.2">
      <c r="A47" s="8">
        <v>37</v>
      </c>
      <c r="B47" s="15">
        <f t="shared" si="2"/>
        <v>219650.79294473366</v>
      </c>
      <c r="C47" s="15">
        <f t="shared" si="3"/>
        <v>1844.5390773749946</v>
      </c>
      <c r="D47" s="4">
        <f t="shared" si="0"/>
        <v>1155.7353201423753</v>
      </c>
      <c r="E47" s="12">
        <f t="shared" si="1"/>
        <v>3000.2743975173698</v>
      </c>
    </row>
    <row r="48" spans="1:5" x14ac:dyDescent="0.2">
      <c r="A48" s="8">
        <v>38</v>
      </c>
      <c r="B48" s="15">
        <f t="shared" si="2"/>
        <v>217806.25386735867</v>
      </c>
      <c r="C48" s="15">
        <f t="shared" si="3"/>
        <v>1854.2444780818405</v>
      </c>
      <c r="D48" s="4">
        <f t="shared" si="0"/>
        <v>1146.0299194355293</v>
      </c>
      <c r="E48" s="12">
        <f t="shared" si="1"/>
        <v>3000.2743975173698</v>
      </c>
    </row>
    <row r="49" spans="1:5" x14ac:dyDescent="0.2">
      <c r="A49" s="8">
        <v>39</v>
      </c>
      <c r="B49" s="15">
        <f t="shared" si="2"/>
        <v>215952.00938927682</v>
      </c>
      <c r="C49" s="15">
        <f t="shared" si="3"/>
        <v>1864.0009456400403</v>
      </c>
      <c r="D49" s="4">
        <f t="shared" si="0"/>
        <v>1136.2734518773295</v>
      </c>
      <c r="E49" s="12">
        <f t="shared" si="1"/>
        <v>3000.2743975173698</v>
      </c>
    </row>
    <row r="50" spans="1:5" x14ac:dyDescent="0.2">
      <c r="A50" s="8">
        <v>40</v>
      </c>
      <c r="B50" s="15">
        <f t="shared" si="2"/>
        <v>214088.00844363679</v>
      </c>
      <c r="C50" s="15">
        <f t="shared" si="3"/>
        <v>1873.8087487477533</v>
      </c>
      <c r="D50" s="4">
        <f t="shared" si="0"/>
        <v>1126.4656487696166</v>
      </c>
      <c r="E50" s="12">
        <f t="shared" si="1"/>
        <v>3000.2743975173698</v>
      </c>
    </row>
    <row r="51" spans="1:5" x14ac:dyDescent="0.2">
      <c r="A51" s="8">
        <v>41</v>
      </c>
      <c r="B51" s="15">
        <f t="shared" si="2"/>
        <v>212214.19969488904</v>
      </c>
      <c r="C51" s="15">
        <f t="shared" si="3"/>
        <v>1883.6681575169466</v>
      </c>
      <c r="D51" s="4">
        <f t="shared" si="0"/>
        <v>1116.6062400004232</v>
      </c>
      <c r="E51" s="12">
        <f t="shared" si="1"/>
        <v>3000.2743975173698</v>
      </c>
    </row>
    <row r="52" spans="1:5" x14ac:dyDescent="0.2">
      <c r="A52" s="8">
        <v>42</v>
      </c>
      <c r="B52" s="15">
        <f t="shared" si="2"/>
        <v>210330.5315373721</v>
      </c>
      <c r="C52" s="15">
        <f t="shared" si="3"/>
        <v>1893.5794434808338</v>
      </c>
      <c r="D52" s="4">
        <f t="shared" si="0"/>
        <v>1106.694954036536</v>
      </c>
      <c r="E52" s="12">
        <f t="shared" si="1"/>
        <v>3000.2743975173698</v>
      </c>
    </row>
    <row r="53" spans="1:5" x14ac:dyDescent="0.2">
      <c r="A53" s="8">
        <v>43</v>
      </c>
      <c r="B53" s="15">
        <f t="shared" si="2"/>
        <v>208436.95209389128</v>
      </c>
      <c r="C53" s="15">
        <f t="shared" si="3"/>
        <v>1903.5428796013534</v>
      </c>
      <c r="D53" s="4">
        <f t="shared" si="0"/>
        <v>1096.7315179160164</v>
      </c>
      <c r="E53" s="12">
        <f t="shared" si="1"/>
        <v>3000.2743975173698</v>
      </c>
    </row>
    <row r="54" spans="1:5" x14ac:dyDescent="0.2">
      <c r="A54" s="8">
        <v>44</v>
      </c>
      <c r="B54" s="15">
        <f t="shared" si="2"/>
        <v>206533.40921428992</v>
      </c>
      <c r="C54" s="15">
        <f t="shared" si="3"/>
        <v>1913.5587402766862</v>
      </c>
      <c r="D54" s="4">
        <f t="shared" si="0"/>
        <v>1086.7156572406836</v>
      </c>
      <c r="E54" s="12">
        <f t="shared" si="1"/>
        <v>3000.2743975173698</v>
      </c>
    </row>
    <row r="55" spans="1:5" x14ac:dyDescent="0.2">
      <c r="A55" s="8">
        <v>45</v>
      </c>
      <c r="B55" s="15">
        <f t="shared" si="2"/>
        <v>204619.85047401322</v>
      </c>
      <c r="C55" s="15">
        <f t="shared" si="3"/>
        <v>1923.6273013488121</v>
      </c>
      <c r="D55" s="4">
        <f t="shared" si="0"/>
        <v>1076.6470961685577</v>
      </c>
      <c r="E55" s="12">
        <f t="shared" si="1"/>
        <v>3000.2743975173698</v>
      </c>
    </row>
    <row r="56" spans="1:5" x14ac:dyDescent="0.2">
      <c r="A56" s="8">
        <v>46</v>
      </c>
      <c r="B56" s="15">
        <f t="shared" si="2"/>
        <v>202696.22317266441</v>
      </c>
      <c r="C56" s="15">
        <f t="shared" si="3"/>
        <v>1933.7488401111073</v>
      </c>
      <c r="D56" s="4">
        <f t="shared" si="0"/>
        <v>1066.5255574062626</v>
      </c>
      <c r="E56" s="12">
        <f t="shared" si="1"/>
        <v>3000.2743975173698</v>
      </c>
    </row>
    <row r="57" spans="1:5" x14ac:dyDescent="0.2">
      <c r="A57" s="8">
        <v>47</v>
      </c>
      <c r="B57" s="15">
        <f t="shared" si="2"/>
        <v>200762.47433255331</v>
      </c>
      <c r="C57" s="15">
        <f t="shared" si="3"/>
        <v>1943.9236353159806</v>
      </c>
      <c r="D57" s="4">
        <f t="shared" si="0"/>
        <v>1056.3507622013892</v>
      </c>
      <c r="E57" s="12">
        <f t="shared" si="1"/>
        <v>3000.2743975173698</v>
      </c>
    </row>
    <row r="58" spans="1:5" x14ac:dyDescent="0.2">
      <c r="A58" s="8">
        <v>48</v>
      </c>
      <c r="B58" s="15">
        <f t="shared" si="2"/>
        <v>198818.55069723731</v>
      </c>
      <c r="C58" s="15">
        <f t="shared" si="3"/>
        <v>1954.151967182552</v>
      </c>
      <c r="D58" s="4">
        <f t="shared" si="0"/>
        <v>1046.1224303348179</v>
      </c>
      <c r="E58" s="12">
        <f t="shared" si="1"/>
        <v>3000.2743975173698</v>
      </c>
    </row>
    <row r="59" spans="1:5" x14ac:dyDescent="0.2">
      <c r="A59" s="8">
        <v>49</v>
      </c>
      <c r="B59" s="15">
        <f t="shared" si="2"/>
        <v>196864.39873005476</v>
      </c>
      <c r="C59" s="15">
        <f t="shared" si="3"/>
        <v>1964.4341174043673</v>
      </c>
      <c r="D59" s="4">
        <f t="shared" si="0"/>
        <v>1035.8402801130026</v>
      </c>
      <c r="E59" s="12">
        <f t="shared" si="1"/>
        <v>3000.2743975173698</v>
      </c>
    </row>
    <row r="60" spans="1:5" x14ac:dyDescent="0.2">
      <c r="A60" s="8">
        <v>50</v>
      </c>
      <c r="B60" s="15">
        <f t="shared" si="2"/>
        <v>194899.96461265039</v>
      </c>
      <c r="C60" s="15">
        <f t="shared" si="3"/>
        <v>1974.7703691571583</v>
      </c>
      <c r="D60" s="4">
        <f t="shared" si="0"/>
        <v>1025.5040283602116</v>
      </c>
      <c r="E60" s="12">
        <f t="shared" si="1"/>
        <v>3000.2743975173698</v>
      </c>
    </row>
    <row r="61" spans="1:5" x14ac:dyDescent="0.2">
      <c r="A61" s="8">
        <v>51</v>
      </c>
      <c r="B61" s="15">
        <f t="shared" si="2"/>
        <v>192925.19424349323</v>
      </c>
      <c r="C61" s="15">
        <f t="shared" si="3"/>
        <v>1985.1610071066409</v>
      </c>
      <c r="D61" s="4">
        <f t="shared" si="0"/>
        <v>1015.1133904107289</v>
      </c>
      <c r="E61" s="12">
        <f t="shared" si="1"/>
        <v>3000.2743975173698</v>
      </c>
    </row>
    <row r="62" spans="1:5" x14ac:dyDescent="0.2">
      <c r="A62" s="8">
        <v>52</v>
      </c>
      <c r="B62" s="15">
        <f t="shared" si="2"/>
        <v>190940.03323638657</v>
      </c>
      <c r="C62" s="15">
        <f t="shared" si="3"/>
        <v>1995.6063174163555</v>
      </c>
      <c r="D62" s="4">
        <f t="shared" si="0"/>
        <v>1004.6680801010144</v>
      </c>
      <c r="E62" s="12">
        <f t="shared" si="1"/>
        <v>3000.2743975173698</v>
      </c>
    </row>
    <row r="63" spans="1:5" x14ac:dyDescent="0.2">
      <c r="A63" s="8">
        <v>53</v>
      </c>
      <c r="B63" s="15">
        <f t="shared" si="2"/>
        <v>188944.42691897022</v>
      </c>
      <c r="C63" s="15">
        <f t="shared" si="3"/>
        <v>2006.1065877555461</v>
      </c>
      <c r="D63" s="4">
        <f t="shared" si="0"/>
        <v>994.16780976182361</v>
      </c>
      <c r="E63" s="12">
        <f t="shared" si="1"/>
        <v>3000.2743975173698</v>
      </c>
    </row>
    <row r="64" spans="1:5" x14ac:dyDescent="0.2">
      <c r="A64" s="8">
        <v>54</v>
      </c>
      <c r="B64" s="15">
        <f t="shared" si="2"/>
        <v>186938.32033121467</v>
      </c>
      <c r="C64" s="15">
        <f t="shared" si="3"/>
        <v>2016.6621073070862</v>
      </c>
      <c r="D64" s="4">
        <f t="shared" si="0"/>
        <v>983.61229021028362</v>
      </c>
      <c r="E64" s="12">
        <f t="shared" si="1"/>
        <v>3000.2743975173698</v>
      </c>
    </row>
    <row r="65" spans="1:5" x14ac:dyDescent="0.2">
      <c r="A65" s="8">
        <v>55</v>
      </c>
      <c r="B65" s="15">
        <f t="shared" si="2"/>
        <v>184921.65822390758</v>
      </c>
      <c r="C65" s="15">
        <f t="shared" si="3"/>
        <v>2027.2731667754397</v>
      </c>
      <c r="D65" s="4">
        <f t="shared" si="0"/>
        <v>973.00123074193027</v>
      </c>
      <c r="E65" s="12">
        <f t="shared" si="1"/>
        <v>3000.2743975173698</v>
      </c>
    </row>
    <row r="66" spans="1:5" x14ac:dyDescent="0.2">
      <c r="A66" s="8">
        <v>56</v>
      </c>
      <c r="B66" s="15">
        <f t="shared" si="2"/>
        <v>182894.38505713214</v>
      </c>
      <c r="C66" s="15">
        <f t="shared" si="3"/>
        <v>2037.940058394669</v>
      </c>
      <c r="D66" s="4">
        <f t="shared" si="0"/>
        <v>962.33433912270084</v>
      </c>
      <c r="E66" s="12">
        <f t="shared" si="1"/>
        <v>3000.2743975173698</v>
      </c>
    </row>
    <row r="67" spans="1:5" x14ac:dyDescent="0.2">
      <c r="A67" s="8">
        <v>57</v>
      </c>
      <c r="B67" s="15">
        <f t="shared" si="2"/>
        <v>180856.44499873748</v>
      </c>
      <c r="C67" s="15">
        <f t="shared" si="3"/>
        <v>2048.663075936483</v>
      </c>
      <c r="D67" s="4">
        <f t="shared" si="0"/>
        <v>951.61132158088697</v>
      </c>
      <c r="E67" s="12">
        <f t="shared" si="1"/>
        <v>3000.2743975173698</v>
      </c>
    </row>
    <row r="68" spans="1:5" x14ac:dyDescent="0.2">
      <c r="A68" s="8">
        <v>58</v>
      </c>
      <c r="B68" s="15">
        <f t="shared" si="2"/>
        <v>178807.78192280099</v>
      </c>
      <c r="C68" s="15">
        <f t="shared" si="3"/>
        <v>2059.4425147183274</v>
      </c>
      <c r="D68" s="4">
        <f t="shared" si="0"/>
        <v>940.83188279904266</v>
      </c>
      <c r="E68" s="12">
        <f t="shared" si="1"/>
        <v>3000.2743975173698</v>
      </c>
    </row>
    <row r="69" spans="1:5" x14ac:dyDescent="0.2">
      <c r="A69" s="8">
        <v>59</v>
      </c>
      <c r="B69" s="15">
        <f t="shared" si="2"/>
        <v>176748.33940808265</v>
      </c>
      <c r="C69" s="15">
        <f t="shared" si="3"/>
        <v>2070.2786716115179</v>
      </c>
      <c r="D69" s="4">
        <f t="shared" si="0"/>
        <v>929.99572590585217</v>
      </c>
      <c r="E69" s="12">
        <f t="shared" si="1"/>
        <v>3000.2743975173698</v>
      </c>
    </row>
    <row r="70" spans="1:5" x14ac:dyDescent="0.2">
      <c r="A70" s="8">
        <v>60</v>
      </c>
      <c r="B70" s="15">
        <f t="shared" si="2"/>
        <v>174678.06073647115</v>
      </c>
      <c r="C70" s="15">
        <f t="shared" si="3"/>
        <v>2081.1718450494159</v>
      </c>
      <c r="D70" s="4">
        <f t="shared" si="0"/>
        <v>919.10255246795396</v>
      </c>
      <c r="E70" s="12">
        <f t="shared" si="1"/>
        <v>3000.2743975173698</v>
      </c>
    </row>
    <row r="71" spans="1:5" x14ac:dyDescent="0.2">
      <c r="B71" s="15">
        <f t="shared" si="2"/>
        <v>172596.88889142172</v>
      </c>
    </row>
  </sheetData>
  <dataConsolidate/>
  <mergeCells count="5">
    <mergeCell ref="A5:C5"/>
    <mergeCell ref="A6:C6"/>
    <mergeCell ref="A2:C2"/>
    <mergeCell ref="A3:C3"/>
    <mergeCell ref="A4:C4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70"/>
  <sheetViews>
    <sheetView showGridLines="0" zoomScale="115" zoomScaleNormal="115" workbookViewId="0">
      <pane ySplit="10" topLeftCell="A20" activePane="bottomLeft" state="frozen"/>
      <selection activeCell="E16" sqref="E16"/>
      <selection pane="bottomLeft" activeCell="E16" sqref="E16"/>
    </sheetView>
  </sheetViews>
  <sheetFormatPr baseColWidth="10" defaultColWidth="9.140625" defaultRowHeight="12.75" x14ac:dyDescent="0.2"/>
  <cols>
    <col min="1" max="1" width="11.5703125" style="7" customWidth="1"/>
    <col min="2" max="2" width="14.85546875" style="1" bestFit="1" customWidth="1"/>
    <col min="3" max="3" width="12.28515625" style="1" bestFit="1" customWidth="1"/>
    <col min="4" max="4" width="14.28515625" style="1" bestFit="1" customWidth="1"/>
    <col min="5" max="5" width="14.5703125" style="1" customWidth="1"/>
    <col min="6" max="6" width="9.7109375" customWidth="1"/>
    <col min="7" max="7" width="8.140625" customWidth="1"/>
    <col min="8" max="8" width="13.28515625" bestFit="1" customWidth="1"/>
    <col min="9" max="9" width="12.5703125" customWidth="1"/>
    <col min="10" max="10" width="16.140625" customWidth="1"/>
    <col min="11" max="11" width="15" bestFit="1" customWidth="1"/>
  </cols>
  <sheetData>
    <row r="1" spans="1:11" x14ac:dyDescent="0.2">
      <c r="A1" s="14" t="s">
        <v>11</v>
      </c>
      <c r="G1" s="14" t="s">
        <v>12</v>
      </c>
      <c r="H1" s="1"/>
      <c r="I1" s="1"/>
      <c r="J1" s="1"/>
      <c r="K1" s="1"/>
    </row>
    <row r="2" spans="1:11" x14ac:dyDescent="0.2">
      <c r="A2" s="88" t="s">
        <v>0</v>
      </c>
      <c r="B2" s="89"/>
      <c r="C2" s="90"/>
      <c r="D2" s="19">
        <v>600000</v>
      </c>
      <c r="E2"/>
      <c r="G2" s="88" t="s">
        <v>0</v>
      </c>
      <c r="H2" s="89"/>
      <c r="I2" s="90"/>
      <c r="J2" s="6">
        <f>+D2</f>
        <v>600000</v>
      </c>
    </row>
    <row r="3" spans="1:11" x14ac:dyDescent="0.2">
      <c r="A3" s="88" t="s">
        <v>4</v>
      </c>
      <c r="B3" s="89"/>
      <c r="C3" s="90"/>
      <c r="D3" s="20">
        <v>7.0000000000000007E-2</v>
      </c>
      <c r="G3" s="88" t="s">
        <v>5</v>
      </c>
      <c r="H3" s="89"/>
      <c r="I3" s="90"/>
      <c r="J3" s="9">
        <v>1.2500000000000001E-2</v>
      </c>
      <c r="K3" s="1"/>
    </row>
    <row r="4" spans="1:11" x14ac:dyDescent="0.2">
      <c r="A4" s="88" t="s">
        <v>6</v>
      </c>
      <c r="B4" s="89"/>
      <c r="C4" s="90"/>
      <c r="D4" s="19">
        <v>6607.5127675568365</v>
      </c>
      <c r="G4" s="88" t="s">
        <v>6</v>
      </c>
      <c r="H4" s="89"/>
      <c r="I4" s="90"/>
      <c r="J4" s="17">
        <v>9378.5523911809851</v>
      </c>
      <c r="K4" s="1"/>
    </row>
    <row r="5" spans="1:11" x14ac:dyDescent="0.2">
      <c r="A5" s="88" t="s">
        <v>7</v>
      </c>
      <c r="B5" s="89"/>
      <c r="C5" s="90"/>
      <c r="D5" s="21">
        <f>+E11</f>
        <v>10000</v>
      </c>
      <c r="E5" s="10"/>
      <c r="G5" s="88" t="s">
        <v>7</v>
      </c>
      <c r="H5" s="89"/>
      <c r="I5" s="90"/>
      <c r="J5" s="21">
        <f>+K11</f>
        <v>10000</v>
      </c>
      <c r="K5" s="1"/>
    </row>
    <row r="6" spans="1:11" ht="12.75" customHeight="1" x14ac:dyDescent="0.2">
      <c r="A6" s="88" t="s">
        <v>10</v>
      </c>
      <c r="B6" s="89"/>
      <c r="C6" s="90"/>
      <c r="D6" s="6">
        <f>+B47</f>
        <v>337011.62706895394</v>
      </c>
      <c r="E6" s="10"/>
      <c r="G6" s="88" t="s">
        <v>13</v>
      </c>
      <c r="H6" s="89"/>
      <c r="I6" s="90"/>
      <c r="J6" s="13">
        <f>+H23</f>
        <v>486814.04202756856</v>
      </c>
      <c r="K6" s="1"/>
    </row>
    <row r="7" spans="1:11" x14ac:dyDescent="0.2">
      <c r="E7" s="10"/>
      <c r="G7" s="88" t="s">
        <v>15</v>
      </c>
      <c r="H7" s="89"/>
      <c r="I7" s="90"/>
      <c r="J7" s="13">
        <f>+B23-H23</f>
        <v>31382.986517317477</v>
      </c>
      <c r="K7" s="1"/>
    </row>
    <row r="8" spans="1:11" x14ac:dyDescent="0.2">
      <c r="G8" s="88" t="s">
        <v>14</v>
      </c>
      <c r="H8" s="89"/>
      <c r="I8" s="90"/>
      <c r="J8" s="13">
        <f>+J6-J7</f>
        <v>455431.05551025108</v>
      </c>
      <c r="K8" s="1"/>
    </row>
    <row r="9" spans="1:11" x14ac:dyDescent="0.2">
      <c r="G9" s="7"/>
      <c r="H9" s="1"/>
      <c r="I9" s="1"/>
      <c r="J9" s="1"/>
      <c r="K9" s="1"/>
    </row>
    <row r="10" spans="1:11" s="3" customFormat="1" x14ac:dyDescent="0.2">
      <c r="A10" s="2" t="s">
        <v>1</v>
      </c>
      <c r="B10" s="2" t="s">
        <v>0</v>
      </c>
      <c r="C10" s="2" t="s">
        <v>8</v>
      </c>
      <c r="D10" s="2" t="s">
        <v>9</v>
      </c>
      <c r="E10" s="2" t="s">
        <v>3</v>
      </c>
      <c r="G10" s="2" t="s">
        <v>1</v>
      </c>
      <c r="H10" s="2" t="s">
        <v>0</v>
      </c>
      <c r="I10" s="2" t="s">
        <v>8</v>
      </c>
      <c r="J10" s="2" t="s">
        <v>9</v>
      </c>
      <c r="K10" s="2" t="s">
        <v>3</v>
      </c>
    </row>
    <row r="11" spans="1:11" x14ac:dyDescent="0.2">
      <c r="A11" s="8">
        <v>1</v>
      </c>
      <c r="B11" s="15">
        <f>+D2</f>
        <v>600000</v>
      </c>
      <c r="C11" s="15">
        <f>+D4</f>
        <v>6607.5127675568365</v>
      </c>
      <c r="D11" s="4">
        <f>((1+$D$3)^(30/360)-1)*B11</f>
        <v>3392.4872324431644</v>
      </c>
      <c r="E11" s="12">
        <f>+D11+C11</f>
        <v>10000</v>
      </c>
      <c r="G11" s="8">
        <v>1</v>
      </c>
      <c r="H11" s="5">
        <f>+J2</f>
        <v>600000</v>
      </c>
      <c r="I11" s="15">
        <f>+J4</f>
        <v>9378.5523911809851</v>
      </c>
      <c r="J11" s="4">
        <f>((1+$J$3)^(30/360)-1)*H11</f>
        <v>621.44760881901459</v>
      </c>
      <c r="K11" s="12">
        <f>+J11+I11</f>
        <v>10000</v>
      </c>
    </row>
    <row r="12" spans="1:11" x14ac:dyDescent="0.2">
      <c r="A12" s="8">
        <v>2</v>
      </c>
      <c r="B12" s="15">
        <f>+B11-C11</f>
        <v>593392.48723244318</v>
      </c>
      <c r="C12" s="15">
        <f>(E11-D12)</f>
        <v>6644.8726053937389</v>
      </c>
      <c r="D12" s="4">
        <f t="shared" ref="D12:D46" si="0">((1+$D$3)^(30/360)-1)*B12</f>
        <v>3355.1273946062615</v>
      </c>
      <c r="E12" s="12">
        <f t="shared" ref="E12:E46" si="1">+D12+C12</f>
        <v>10000</v>
      </c>
      <c r="G12" s="8">
        <v>2</v>
      </c>
      <c r="H12" s="5">
        <f>+H11-I11</f>
        <v>590621.447608819</v>
      </c>
      <c r="I12" s="15">
        <f>(K11-J12)</f>
        <v>9388.2661894437915</v>
      </c>
      <c r="J12" s="4">
        <f>((1+$J$3)^(30/360)-1)*H12</f>
        <v>611.73381055620916</v>
      </c>
      <c r="K12" s="12">
        <f>+J12+I12</f>
        <v>10000</v>
      </c>
    </row>
    <row r="13" spans="1:11" x14ac:dyDescent="0.2">
      <c r="A13" s="8">
        <v>3</v>
      </c>
      <c r="B13" s="15">
        <f t="shared" ref="B13:B22" si="2">+B12-C12</f>
        <v>586747.61462704942</v>
      </c>
      <c r="C13" s="15">
        <f t="shared" ref="C13:C46" si="3">(E12-D13)</f>
        <v>6682.4436811854212</v>
      </c>
      <c r="D13" s="4">
        <f t="shared" si="0"/>
        <v>3317.5563188145788</v>
      </c>
      <c r="E13" s="12">
        <f t="shared" si="1"/>
        <v>10000</v>
      </c>
      <c r="G13" s="8">
        <v>3</v>
      </c>
      <c r="H13" s="5">
        <f>+H12-I12</f>
        <v>581233.18141937524</v>
      </c>
      <c r="I13" s="15">
        <f>(K12-J13)</f>
        <v>9397.9900487344348</v>
      </c>
      <c r="J13" s="4">
        <f>((1+$J$3)^(30/360)-1)*H13</f>
        <v>602.00995126556541</v>
      </c>
      <c r="K13" s="12">
        <f>+J13+I13</f>
        <v>10000</v>
      </c>
    </row>
    <row r="14" spans="1:11" x14ac:dyDescent="0.2">
      <c r="A14" s="8">
        <v>4</v>
      </c>
      <c r="B14" s="15">
        <f t="shared" si="2"/>
        <v>580065.17094586405</v>
      </c>
      <c r="C14" s="15">
        <f t="shared" si="3"/>
        <v>6720.2271893019915</v>
      </c>
      <c r="D14" s="4">
        <f t="shared" si="0"/>
        <v>3279.7728106980089</v>
      </c>
      <c r="E14" s="12">
        <f t="shared" si="1"/>
        <v>10000</v>
      </c>
      <c r="G14" s="8">
        <v>4</v>
      </c>
      <c r="H14" s="5">
        <f>+H13-I13</f>
        <v>571835.19137064076</v>
      </c>
      <c r="I14" s="15">
        <f>(K13-J14)</f>
        <v>9407.723979473587</v>
      </c>
      <c r="J14" s="4">
        <f>((1+$J$3)^(30/360)-1)*H14</f>
        <v>592.27602052641384</v>
      </c>
      <c r="K14" s="12">
        <f>+J14+I14</f>
        <v>10000</v>
      </c>
    </row>
    <row r="15" spans="1:11" x14ac:dyDescent="0.2">
      <c r="A15" s="8">
        <v>5</v>
      </c>
      <c r="B15" s="15">
        <f t="shared" si="2"/>
        <v>573344.94375656208</v>
      </c>
      <c r="C15" s="15">
        <f t="shared" si="3"/>
        <v>6758.2243308666984</v>
      </c>
      <c r="D15" s="4">
        <f t="shared" si="0"/>
        <v>3241.7756691333016</v>
      </c>
      <c r="E15" s="12">
        <f t="shared" si="1"/>
        <v>10000</v>
      </c>
      <c r="G15" s="8">
        <v>5</v>
      </c>
      <c r="H15" s="5">
        <f>+H14-I14</f>
        <v>562427.46739116719</v>
      </c>
      <c r="I15" s="15">
        <f>(K14-J15)</f>
        <v>9417.4679920927083</v>
      </c>
      <c r="J15" s="4">
        <f>((1+$J$3)^(30/360)-1)*H15</f>
        <v>582.53200790729193</v>
      </c>
      <c r="K15" s="12">
        <f>+J15+I15</f>
        <v>10000</v>
      </c>
    </row>
    <row r="16" spans="1:11" x14ac:dyDescent="0.2">
      <c r="A16" s="8">
        <v>6</v>
      </c>
      <c r="B16" s="15">
        <f t="shared" si="2"/>
        <v>566586.71942569537</v>
      </c>
      <c r="C16" s="15">
        <f t="shared" si="3"/>
        <v>6796.4363137941182</v>
      </c>
      <c r="D16" s="4">
        <f t="shared" si="0"/>
        <v>3203.5636862058814</v>
      </c>
      <c r="E16" s="12">
        <f t="shared" si="1"/>
        <v>10000</v>
      </c>
      <c r="G16" s="8">
        <v>6</v>
      </c>
      <c r="H16" s="5">
        <f t="shared" ref="H16:H70" si="4">+H15-I15</f>
        <v>553009.99939907447</v>
      </c>
      <c r="I16" s="15">
        <f t="shared" ref="I16:I70" si="5">(K15-J16)</f>
        <v>9427.2220970340677</v>
      </c>
      <c r="J16" s="4">
        <f t="shared" ref="J16:J70" si="6">((1+$J$3)^(30/360)-1)*H16</f>
        <v>572.77790296593253</v>
      </c>
      <c r="K16" s="12">
        <f t="shared" ref="K16:K70" si="7">+J16+I16</f>
        <v>10000</v>
      </c>
    </row>
    <row r="17" spans="1:11" x14ac:dyDescent="0.2">
      <c r="A17" s="8">
        <v>7</v>
      </c>
      <c r="B17" s="15">
        <f t="shared" si="2"/>
        <v>559790.28311190126</v>
      </c>
      <c r="C17" s="15">
        <f t="shared" si="3"/>
        <v>6834.8643528285511</v>
      </c>
      <c r="D17" s="4">
        <f t="shared" si="0"/>
        <v>3165.1356471714489</v>
      </c>
      <c r="E17" s="12">
        <f t="shared" si="1"/>
        <v>10000</v>
      </c>
      <c r="G17" s="8">
        <v>7</v>
      </c>
      <c r="H17" s="5">
        <f t="shared" si="4"/>
        <v>543582.77730204037</v>
      </c>
      <c r="I17" s="15">
        <f t="shared" si="5"/>
        <v>9436.9863047507461</v>
      </c>
      <c r="J17" s="4">
        <f t="shared" si="6"/>
        <v>563.01369524925326</v>
      </c>
      <c r="K17" s="12">
        <f t="shared" si="7"/>
        <v>10000</v>
      </c>
    </row>
    <row r="18" spans="1:11" x14ac:dyDescent="0.2">
      <c r="A18" s="8">
        <v>8</v>
      </c>
      <c r="B18" s="15">
        <f t="shared" si="2"/>
        <v>552955.41875907267</v>
      </c>
      <c r="C18" s="15">
        <f t="shared" si="3"/>
        <v>6873.5096695826378</v>
      </c>
      <c r="D18" s="4">
        <f t="shared" si="0"/>
        <v>3126.4903304173622</v>
      </c>
      <c r="E18" s="12">
        <f t="shared" si="1"/>
        <v>10000</v>
      </c>
      <c r="G18" s="8">
        <v>8</v>
      </c>
      <c r="H18" s="5">
        <f t="shared" si="4"/>
        <v>534145.79099728959</v>
      </c>
      <c r="I18" s="15">
        <f t="shared" si="5"/>
        <v>9446.7606257066545</v>
      </c>
      <c r="J18" s="4">
        <f t="shared" si="6"/>
        <v>553.23937429334455</v>
      </c>
      <c r="K18" s="12">
        <f t="shared" si="7"/>
        <v>10000</v>
      </c>
    </row>
    <row r="19" spans="1:11" x14ac:dyDescent="0.2">
      <c r="A19" s="8">
        <v>9</v>
      </c>
      <c r="B19" s="15">
        <f t="shared" si="2"/>
        <v>546081.90908949007</v>
      </c>
      <c r="C19" s="15">
        <f t="shared" si="3"/>
        <v>6912.3734925761937</v>
      </c>
      <c r="D19" s="4">
        <f t="shared" si="0"/>
        <v>3087.6265074238063</v>
      </c>
      <c r="E19" s="12">
        <f t="shared" si="1"/>
        <v>10000</v>
      </c>
      <c r="G19" s="8">
        <v>9</v>
      </c>
      <c r="H19" s="5">
        <f t="shared" si="4"/>
        <v>524699.03037158295</v>
      </c>
      <c r="I19" s="15">
        <f t="shared" si="5"/>
        <v>9456.54507037654</v>
      </c>
      <c r="J19" s="4">
        <f t="shared" si="6"/>
        <v>543.45492962345963</v>
      </c>
      <c r="K19" s="12">
        <f t="shared" si="7"/>
        <v>10000</v>
      </c>
    </row>
    <row r="20" spans="1:11" x14ac:dyDescent="0.2">
      <c r="A20" s="8">
        <v>10</v>
      </c>
      <c r="B20" s="15">
        <f t="shared" si="2"/>
        <v>539169.53559691389</v>
      </c>
      <c r="C20" s="15">
        <f t="shared" si="3"/>
        <v>6951.4570572752655</v>
      </c>
      <c r="D20" s="4">
        <f t="shared" si="0"/>
        <v>3048.5429427247341</v>
      </c>
      <c r="E20" s="12">
        <f t="shared" si="1"/>
        <v>10000</v>
      </c>
      <c r="G20" s="8">
        <v>10</v>
      </c>
      <c r="H20" s="5">
        <f t="shared" si="4"/>
        <v>515242.48530120641</v>
      </c>
      <c r="I20" s="15">
        <f t="shared" si="5"/>
        <v>9466.3396492459979</v>
      </c>
      <c r="J20" s="4">
        <f t="shared" si="6"/>
        <v>533.66035075400168</v>
      </c>
      <c r="K20" s="12">
        <f t="shared" si="7"/>
        <v>10000</v>
      </c>
    </row>
    <row r="21" spans="1:11" x14ac:dyDescent="0.2">
      <c r="A21" s="8">
        <v>11</v>
      </c>
      <c r="B21" s="15">
        <f t="shared" si="2"/>
        <v>532218.07853963866</v>
      </c>
      <c r="C21" s="15">
        <f t="shared" si="3"/>
        <v>6990.7616061314038</v>
      </c>
      <c r="D21" s="4">
        <f t="shared" si="0"/>
        <v>3009.2383938685957</v>
      </c>
      <c r="E21" s="12">
        <f t="shared" si="1"/>
        <v>10000</v>
      </c>
      <c r="G21" s="8">
        <v>11</v>
      </c>
      <c r="H21" s="5">
        <f t="shared" si="4"/>
        <v>505776.1456519604</v>
      </c>
      <c r="I21" s="15">
        <f t="shared" si="5"/>
        <v>9476.1443728114864</v>
      </c>
      <c r="J21" s="4">
        <f t="shared" si="6"/>
        <v>523.85562718851406</v>
      </c>
      <c r="K21" s="12">
        <f t="shared" si="7"/>
        <v>10000</v>
      </c>
    </row>
    <row r="22" spans="1:11" x14ac:dyDescent="0.2">
      <c r="A22" s="8">
        <v>12</v>
      </c>
      <c r="B22" s="15">
        <f t="shared" si="2"/>
        <v>525227.31693350722</v>
      </c>
      <c r="C22" s="15">
        <f t="shared" si="3"/>
        <v>7030.2883886211621</v>
      </c>
      <c r="D22" s="4">
        <f t="shared" si="0"/>
        <v>2969.7116113788379</v>
      </c>
      <c r="E22" s="12">
        <f t="shared" si="1"/>
        <v>10000</v>
      </c>
      <c r="G22" s="8">
        <v>12</v>
      </c>
      <c r="H22" s="5">
        <f t="shared" si="4"/>
        <v>496300.00127914891</v>
      </c>
      <c r="I22" s="15">
        <f t="shared" si="5"/>
        <v>9485.9592515803324</v>
      </c>
      <c r="J22" s="4">
        <f t="shared" si="6"/>
        <v>514.04074841966826</v>
      </c>
      <c r="K22" s="12">
        <f t="shared" si="7"/>
        <v>10000</v>
      </c>
    </row>
    <row r="23" spans="1:11" x14ac:dyDescent="0.2">
      <c r="A23" s="8">
        <v>13</v>
      </c>
      <c r="B23" s="15">
        <f t="shared" ref="B23:B46" si="8">+B22-C22</f>
        <v>518197.02854488604</v>
      </c>
      <c r="C23" s="15">
        <f t="shared" si="3"/>
        <v>7070.0386612858138</v>
      </c>
      <c r="D23" s="4">
        <f t="shared" si="0"/>
        <v>2929.9613387141862</v>
      </c>
      <c r="E23" s="12">
        <f t="shared" si="1"/>
        <v>10000</v>
      </c>
      <c r="G23" s="8">
        <v>13</v>
      </c>
      <c r="H23" s="5">
        <f t="shared" si="4"/>
        <v>486814.04202756856</v>
      </c>
      <c r="I23" s="15">
        <f t="shared" si="5"/>
        <v>9495.7842960707476</v>
      </c>
      <c r="J23" s="4">
        <f t="shared" si="6"/>
        <v>504.21570392925292</v>
      </c>
      <c r="K23" s="12">
        <f t="shared" si="7"/>
        <v>10000</v>
      </c>
    </row>
    <row r="24" spans="1:11" x14ac:dyDescent="0.2">
      <c r="A24" s="8">
        <v>14</v>
      </c>
      <c r="B24" s="15">
        <f t="shared" si="8"/>
        <v>511126.98988360021</v>
      </c>
      <c r="C24" s="15">
        <f t="shared" si="3"/>
        <v>7110.0136877712994</v>
      </c>
      <c r="D24" s="4">
        <f t="shared" si="0"/>
        <v>2889.9863122287002</v>
      </c>
      <c r="E24" s="12">
        <f t="shared" si="1"/>
        <v>10000</v>
      </c>
      <c r="G24" s="8">
        <v>14</v>
      </c>
      <c r="H24" s="5">
        <f t="shared" si="4"/>
        <v>477318.25773149781</v>
      </c>
      <c r="I24" s="15">
        <f t="shared" si="5"/>
        <v>9505.6195168118375</v>
      </c>
      <c r="J24" s="4">
        <f t="shared" si="6"/>
        <v>494.38048318816243</v>
      </c>
      <c r="K24" s="12">
        <f t="shared" si="7"/>
        <v>10000</v>
      </c>
    </row>
    <row r="25" spans="1:11" x14ac:dyDescent="0.2">
      <c r="A25" s="8">
        <v>15</v>
      </c>
      <c r="B25" s="15">
        <f t="shared" si="8"/>
        <v>504016.97619582893</v>
      </c>
      <c r="C25" s="15">
        <f t="shared" si="3"/>
        <v>7150.2147388684007</v>
      </c>
      <c r="D25" s="4">
        <f t="shared" si="0"/>
        <v>2849.7852611315998</v>
      </c>
      <c r="E25" s="12">
        <f t="shared" si="1"/>
        <v>10000</v>
      </c>
      <c r="F25" s="16"/>
      <c r="G25" s="8">
        <v>15</v>
      </c>
      <c r="H25" s="5">
        <f t="shared" si="4"/>
        <v>467812.63821468595</v>
      </c>
      <c r="I25" s="15">
        <f t="shared" si="5"/>
        <v>9515.4649243436143</v>
      </c>
      <c r="J25" s="4">
        <f t="shared" si="6"/>
        <v>484.53507565638563</v>
      </c>
      <c r="K25" s="12">
        <f t="shared" si="7"/>
        <v>10000</v>
      </c>
    </row>
    <row r="26" spans="1:11" x14ac:dyDescent="0.2">
      <c r="A26" s="8">
        <v>16</v>
      </c>
      <c r="B26" s="15">
        <f t="shared" si="8"/>
        <v>496866.76145696052</v>
      </c>
      <c r="C26" s="15">
        <f t="shared" si="3"/>
        <v>7190.6430925531304</v>
      </c>
      <c r="D26" s="4">
        <f t="shared" si="0"/>
        <v>2809.3569074468696</v>
      </c>
      <c r="E26" s="12">
        <f t="shared" si="1"/>
        <v>10000</v>
      </c>
      <c r="G26" s="8">
        <v>16</v>
      </c>
      <c r="H26" s="5">
        <f t="shared" si="4"/>
        <v>458297.17329034233</v>
      </c>
      <c r="I26" s="15">
        <f t="shared" si="5"/>
        <v>9525.320529217006</v>
      </c>
      <c r="J26" s="4">
        <f t="shared" si="6"/>
        <v>474.67947078299471</v>
      </c>
      <c r="K26" s="12">
        <f t="shared" si="7"/>
        <v>10000</v>
      </c>
    </row>
    <row r="27" spans="1:11" x14ac:dyDescent="0.2">
      <c r="A27" s="8">
        <v>17</v>
      </c>
      <c r="B27" s="15">
        <f t="shared" si="8"/>
        <v>489676.11836440739</v>
      </c>
      <c r="C27" s="15">
        <f t="shared" si="3"/>
        <v>7231.3000340273666</v>
      </c>
      <c r="D27" s="4">
        <f t="shared" si="0"/>
        <v>2768.699965972633</v>
      </c>
      <c r="E27" s="12">
        <f t="shared" si="1"/>
        <v>10000</v>
      </c>
      <c r="G27" s="8">
        <v>17</v>
      </c>
      <c r="H27" s="5">
        <f t="shared" si="4"/>
        <v>448771.85276112531</v>
      </c>
      <c r="I27" s="15">
        <f t="shared" si="5"/>
        <v>9535.1863419938654</v>
      </c>
      <c r="J27" s="4">
        <f t="shared" si="6"/>
        <v>464.81365800613372</v>
      </c>
      <c r="K27" s="12">
        <f t="shared" si="7"/>
        <v>10000</v>
      </c>
    </row>
    <row r="28" spans="1:11" x14ac:dyDescent="0.2">
      <c r="A28" s="8">
        <v>18</v>
      </c>
      <c r="B28" s="15">
        <f t="shared" si="8"/>
        <v>482444.81833038002</v>
      </c>
      <c r="C28" s="15">
        <f t="shared" si="3"/>
        <v>7272.1868557597063</v>
      </c>
      <c r="D28" s="4">
        <f t="shared" si="0"/>
        <v>2727.8131442402937</v>
      </c>
      <c r="E28" s="12">
        <f t="shared" si="1"/>
        <v>10000</v>
      </c>
      <c r="G28" s="8">
        <v>18</v>
      </c>
      <c r="H28" s="5">
        <f t="shared" si="4"/>
        <v>439236.66641913145</v>
      </c>
      <c r="I28" s="15">
        <f t="shared" si="5"/>
        <v>9545.0623732469921</v>
      </c>
      <c r="J28" s="4">
        <f t="shared" si="6"/>
        <v>454.93762675300735</v>
      </c>
      <c r="K28" s="12">
        <f t="shared" si="7"/>
        <v>10000</v>
      </c>
    </row>
    <row r="29" spans="1:11" x14ac:dyDescent="0.2">
      <c r="A29" s="8">
        <v>19</v>
      </c>
      <c r="B29" s="15">
        <f t="shared" si="8"/>
        <v>475172.63147462031</v>
      </c>
      <c r="C29" s="15">
        <f t="shared" si="3"/>
        <v>7313.3048575265493</v>
      </c>
      <c r="D29" s="4">
        <f t="shared" si="0"/>
        <v>2686.6951424734507</v>
      </c>
      <c r="E29" s="12">
        <f t="shared" si="1"/>
        <v>10000</v>
      </c>
      <c r="G29" s="8">
        <v>19</v>
      </c>
      <c r="H29" s="5">
        <f t="shared" si="4"/>
        <v>429691.60404588445</v>
      </c>
      <c r="I29" s="15">
        <f t="shared" si="5"/>
        <v>9554.9486335601305</v>
      </c>
      <c r="J29" s="4">
        <f t="shared" si="6"/>
        <v>445.05136643986953</v>
      </c>
      <c r="K29" s="12">
        <f t="shared" si="7"/>
        <v>10000</v>
      </c>
    </row>
    <row r="30" spans="1:11" x14ac:dyDescent="0.2">
      <c r="A30" s="8">
        <v>20</v>
      </c>
      <c r="B30" s="15">
        <f t="shared" si="8"/>
        <v>467859.32661709376</v>
      </c>
      <c r="C30" s="15">
        <f t="shared" si="3"/>
        <v>7354.6553464534218</v>
      </c>
      <c r="D30" s="4">
        <f t="shared" si="0"/>
        <v>2645.3446535465782</v>
      </c>
      <c r="E30" s="12">
        <f t="shared" si="1"/>
        <v>10000</v>
      </c>
      <c r="G30" s="8">
        <v>20</v>
      </c>
      <c r="H30" s="5">
        <f t="shared" si="4"/>
        <v>420136.6554123243</v>
      </c>
      <c r="I30" s="15">
        <f t="shared" si="5"/>
        <v>9564.8451335279879</v>
      </c>
      <c r="J30" s="4">
        <f t="shared" si="6"/>
        <v>435.15486647201209</v>
      </c>
      <c r="K30" s="12">
        <f t="shared" si="7"/>
        <v>10000</v>
      </c>
    </row>
    <row r="31" spans="1:11" x14ac:dyDescent="0.2">
      <c r="A31" s="8">
        <v>21</v>
      </c>
      <c r="B31" s="15">
        <f t="shared" si="8"/>
        <v>460504.67127064033</v>
      </c>
      <c r="C31" s="15">
        <f t="shared" si="3"/>
        <v>7396.2396370565275</v>
      </c>
      <c r="D31" s="4">
        <f t="shared" si="0"/>
        <v>2603.760362943473</v>
      </c>
      <c r="E31" s="12">
        <f t="shared" si="1"/>
        <v>10000</v>
      </c>
      <c r="G31" s="8">
        <v>21</v>
      </c>
      <c r="H31" s="5">
        <f t="shared" si="4"/>
        <v>410571.8102787963</v>
      </c>
      <c r="I31" s="15">
        <f t="shared" si="5"/>
        <v>9574.7518837562457</v>
      </c>
      <c r="J31" s="4">
        <f t="shared" si="6"/>
        <v>425.24811624375349</v>
      </c>
      <c r="K31" s="12">
        <f t="shared" si="7"/>
        <v>10000</v>
      </c>
    </row>
    <row r="32" spans="1:11" x14ac:dyDescent="0.2">
      <c r="A32" s="8">
        <v>22</v>
      </c>
      <c r="B32" s="15">
        <f t="shared" si="8"/>
        <v>453108.43163358379</v>
      </c>
      <c r="C32" s="15">
        <f t="shared" si="3"/>
        <v>7438.0590512845338</v>
      </c>
      <c r="D32" s="4">
        <f t="shared" si="0"/>
        <v>2561.9409487154658</v>
      </c>
      <c r="E32" s="12">
        <f t="shared" si="1"/>
        <v>10000</v>
      </c>
      <c r="G32" s="8">
        <v>22</v>
      </c>
      <c r="H32" s="5">
        <f t="shared" si="4"/>
        <v>400997.05839504005</v>
      </c>
      <c r="I32" s="15">
        <f t="shared" si="5"/>
        <v>9584.668894861572</v>
      </c>
      <c r="J32" s="4">
        <f t="shared" si="6"/>
        <v>415.33110513842735</v>
      </c>
      <c r="K32" s="12">
        <f t="shared" si="7"/>
        <v>10000</v>
      </c>
    </row>
    <row r="33" spans="1:11" x14ac:dyDescent="0.2">
      <c r="A33" s="8">
        <v>23</v>
      </c>
      <c r="B33" s="15">
        <f t="shared" si="8"/>
        <v>445670.37258229929</v>
      </c>
      <c r="C33" s="15">
        <f t="shared" si="3"/>
        <v>7480.1149185606027</v>
      </c>
      <c r="D33" s="4">
        <f t="shared" si="0"/>
        <v>2519.8850814393973</v>
      </c>
      <c r="E33" s="12">
        <f t="shared" si="1"/>
        <v>10000</v>
      </c>
      <c r="G33" s="8">
        <v>23</v>
      </c>
      <c r="H33" s="5">
        <f t="shared" si="4"/>
        <v>391412.38950017845</v>
      </c>
      <c r="I33" s="15">
        <f t="shared" si="5"/>
        <v>9594.5961774716288</v>
      </c>
      <c r="J33" s="4">
        <f t="shared" si="6"/>
        <v>405.40382252837117</v>
      </c>
      <c r="K33" s="12">
        <f t="shared" si="7"/>
        <v>10000</v>
      </c>
    </row>
    <row r="34" spans="1:11" x14ac:dyDescent="0.2">
      <c r="A34" s="8">
        <v>24</v>
      </c>
      <c r="B34" s="15">
        <f t="shared" si="8"/>
        <v>438190.25766373868</v>
      </c>
      <c r="C34" s="15">
        <f t="shared" si="3"/>
        <v>7522.4085758246438</v>
      </c>
      <c r="D34" s="4">
        <f t="shared" si="0"/>
        <v>2477.5914241753567</v>
      </c>
      <c r="E34" s="12">
        <f t="shared" si="1"/>
        <v>10000</v>
      </c>
      <c r="G34" s="8">
        <v>24</v>
      </c>
      <c r="H34" s="5">
        <f t="shared" si="4"/>
        <v>381817.79332270683</v>
      </c>
      <c r="I34" s="15">
        <f t="shared" si="5"/>
        <v>9604.533742225085</v>
      </c>
      <c r="J34" s="4">
        <f t="shared" si="6"/>
        <v>395.46625777491482</v>
      </c>
      <c r="K34" s="12">
        <f t="shared" si="7"/>
        <v>10000</v>
      </c>
    </row>
    <row r="35" spans="1:11" x14ac:dyDescent="0.2">
      <c r="A35" s="8">
        <v>25</v>
      </c>
      <c r="B35" s="12">
        <f t="shared" si="8"/>
        <v>430667.84908791404</v>
      </c>
      <c r="C35" s="15">
        <f t="shared" si="3"/>
        <v>7564.9413675758205</v>
      </c>
      <c r="D35" s="4">
        <f t="shared" si="0"/>
        <v>2435.0586324241799</v>
      </c>
      <c r="E35" s="12">
        <f t="shared" si="1"/>
        <v>10000</v>
      </c>
      <c r="G35" s="8">
        <v>25</v>
      </c>
      <c r="H35" s="5">
        <f t="shared" si="4"/>
        <v>372213.25958048174</v>
      </c>
      <c r="I35" s="15">
        <f t="shared" si="5"/>
        <v>9614.4815997716305</v>
      </c>
      <c r="J35" s="4">
        <f t="shared" si="6"/>
        <v>385.51840022836927</v>
      </c>
      <c r="K35" s="12">
        <f t="shared" si="7"/>
        <v>10000</v>
      </c>
    </row>
    <row r="36" spans="1:11" x14ac:dyDescent="0.2">
      <c r="A36" s="8">
        <v>26</v>
      </c>
      <c r="B36" s="15">
        <f t="shared" si="8"/>
        <v>423102.9077203382</v>
      </c>
      <c r="C36" s="15">
        <f t="shared" si="3"/>
        <v>7607.71464591529</v>
      </c>
      <c r="D36" s="4">
        <f t="shared" si="0"/>
        <v>2392.2853540847095</v>
      </c>
      <c r="E36" s="12">
        <f t="shared" si="1"/>
        <v>10000</v>
      </c>
      <c r="G36" s="8">
        <v>26</v>
      </c>
      <c r="H36" s="5">
        <f t="shared" si="4"/>
        <v>362598.77798071009</v>
      </c>
      <c r="I36" s="15">
        <f t="shared" si="5"/>
        <v>9624.4397607719857</v>
      </c>
      <c r="J36" s="4">
        <f t="shared" si="6"/>
        <v>375.56023922801506</v>
      </c>
      <c r="K36" s="12">
        <f t="shared" si="7"/>
        <v>10000</v>
      </c>
    </row>
    <row r="37" spans="1:11" x14ac:dyDescent="0.2">
      <c r="A37" s="8">
        <v>27</v>
      </c>
      <c r="B37" s="15">
        <f t="shared" si="8"/>
        <v>415495.19307442289</v>
      </c>
      <c r="C37" s="15">
        <f t="shared" si="3"/>
        <v>7650.7297705891888</v>
      </c>
      <c r="D37" s="4">
        <f t="shared" si="0"/>
        <v>2349.2702294108117</v>
      </c>
      <c r="E37" s="12">
        <f t="shared" si="1"/>
        <v>10000</v>
      </c>
      <c r="G37" s="8">
        <v>27</v>
      </c>
      <c r="H37" s="5">
        <f t="shared" si="4"/>
        <v>352974.3382199381</v>
      </c>
      <c r="I37" s="15">
        <f t="shared" si="5"/>
        <v>9634.4082358979085</v>
      </c>
      <c r="J37" s="4">
        <f t="shared" si="6"/>
        <v>365.59176410209108</v>
      </c>
      <c r="K37" s="12">
        <f t="shared" si="7"/>
        <v>10000</v>
      </c>
    </row>
    <row r="38" spans="1:11" x14ac:dyDescent="0.2">
      <c r="A38" s="8">
        <v>28</v>
      </c>
      <c r="B38" s="15">
        <f t="shared" si="8"/>
        <v>407844.46330383368</v>
      </c>
      <c r="C38" s="15">
        <f t="shared" si="3"/>
        <v>7693.9881090318495</v>
      </c>
      <c r="D38" s="4">
        <f t="shared" si="0"/>
        <v>2306.0118909681505</v>
      </c>
      <c r="E38" s="12">
        <f t="shared" si="1"/>
        <v>10000</v>
      </c>
      <c r="G38" s="8">
        <v>28</v>
      </c>
      <c r="H38" s="5">
        <f t="shared" si="4"/>
        <v>343339.92998404021</v>
      </c>
      <c r="I38" s="15">
        <f t="shared" si="5"/>
        <v>9644.3870358322165</v>
      </c>
      <c r="J38" s="4">
        <f t="shared" si="6"/>
        <v>355.61296416778282</v>
      </c>
      <c r="K38" s="12">
        <f t="shared" si="7"/>
        <v>10000</v>
      </c>
    </row>
    <row r="39" spans="1:11" x14ac:dyDescent="0.2">
      <c r="A39" s="8">
        <v>29</v>
      </c>
      <c r="B39" s="15">
        <f t="shared" si="8"/>
        <v>400150.47519480181</v>
      </c>
      <c r="C39" s="15">
        <f t="shared" si="3"/>
        <v>7737.491036409283</v>
      </c>
      <c r="D39" s="4">
        <f t="shared" si="0"/>
        <v>2262.508963590717</v>
      </c>
      <c r="E39" s="12">
        <f t="shared" si="1"/>
        <v>10000</v>
      </c>
      <c r="G39" s="8">
        <v>29</v>
      </c>
      <c r="H39" s="5">
        <f t="shared" si="4"/>
        <v>333695.54294820799</v>
      </c>
      <c r="I39" s="15">
        <f t="shared" si="5"/>
        <v>9654.3761712687883</v>
      </c>
      <c r="J39" s="4">
        <f t="shared" si="6"/>
        <v>345.62382873121106</v>
      </c>
      <c r="K39" s="12">
        <f t="shared" si="7"/>
        <v>10000</v>
      </c>
    </row>
    <row r="40" spans="1:11" x14ac:dyDescent="0.2">
      <c r="A40" s="11">
        <v>30</v>
      </c>
      <c r="B40" s="12">
        <f t="shared" si="8"/>
        <v>392412.98415839253</v>
      </c>
      <c r="C40" s="12">
        <f t="shared" si="3"/>
        <v>7781.2399356628866</v>
      </c>
      <c r="D40" s="4">
        <f t="shared" si="0"/>
        <v>2218.7600643371138</v>
      </c>
      <c r="E40" s="12">
        <f t="shared" si="1"/>
        <v>10000</v>
      </c>
      <c r="G40" s="8">
        <v>30</v>
      </c>
      <c r="H40" s="5">
        <f t="shared" si="4"/>
        <v>324041.16677693918</v>
      </c>
      <c r="I40" s="15">
        <f t="shared" si="5"/>
        <v>9664.3756529125785</v>
      </c>
      <c r="J40" s="4">
        <f t="shared" si="6"/>
        <v>335.62434708742063</v>
      </c>
      <c r="K40" s="12">
        <f t="shared" si="7"/>
        <v>10000</v>
      </c>
    </row>
    <row r="41" spans="1:11" x14ac:dyDescent="0.2">
      <c r="A41" s="11">
        <v>31</v>
      </c>
      <c r="B41" s="12">
        <f t="shared" si="8"/>
        <v>384631.74422272964</v>
      </c>
      <c r="C41" s="12">
        <f t="shared" si="3"/>
        <v>7825.2361975534077</v>
      </c>
      <c r="D41" s="4">
        <f t="shared" si="0"/>
        <v>2174.7638024465919</v>
      </c>
      <c r="E41" s="12">
        <f t="shared" si="1"/>
        <v>10000</v>
      </c>
      <c r="G41" s="8">
        <v>31</v>
      </c>
      <c r="H41" s="5">
        <f t="shared" si="4"/>
        <v>314376.79112402658</v>
      </c>
      <c r="I41" s="15">
        <f t="shared" si="5"/>
        <v>9674.385491479632</v>
      </c>
      <c r="J41" s="4">
        <f t="shared" si="6"/>
        <v>325.61450852036859</v>
      </c>
      <c r="K41" s="12">
        <f t="shared" si="7"/>
        <v>10000</v>
      </c>
    </row>
    <row r="42" spans="1:11" x14ac:dyDescent="0.2">
      <c r="A42" s="11">
        <v>32</v>
      </c>
      <c r="B42" s="12">
        <f t="shared" si="8"/>
        <v>376806.50802517624</v>
      </c>
      <c r="C42" s="12">
        <f t="shared" si="3"/>
        <v>7869.4812207051618</v>
      </c>
      <c r="D42" s="4">
        <f t="shared" si="0"/>
        <v>2130.5187792948386</v>
      </c>
      <c r="E42" s="12">
        <f t="shared" si="1"/>
        <v>10000</v>
      </c>
      <c r="G42" s="8">
        <v>32</v>
      </c>
      <c r="H42" s="5">
        <f t="shared" si="4"/>
        <v>304702.40563254693</v>
      </c>
      <c r="I42" s="15">
        <f t="shared" si="5"/>
        <v>9684.4056976970878</v>
      </c>
      <c r="J42" s="4">
        <f t="shared" si="6"/>
        <v>315.59430230291292</v>
      </c>
      <c r="K42" s="12">
        <f t="shared" si="7"/>
        <v>10000</v>
      </c>
    </row>
    <row r="43" spans="1:11" x14ac:dyDescent="0.2">
      <c r="A43" s="8">
        <v>33</v>
      </c>
      <c r="B43" s="15">
        <f t="shared" si="8"/>
        <v>368937.0268044711</v>
      </c>
      <c r="C43" s="15">
        <f t="shared" si="3"/>
        <v>7913.9764116504839</v>
      </c>
      <c r="D43" s="4">
        <f t="shared" si="0"/>
        <v>2086.0235883495161</v>
      </c>
      <c r="E43" s="12">
        <f t="shared" si="1"/>
        <v>10000</v>
      </c>
      <c r="G43" s="8">
        <v>33</v>
      </c>
      <c r="H43" s="5">
        <f t="shared" si="4"/>
        <v>295017.99993484985</v>
      </c>
      <c r="I43" s="15">
        <f t="shared" si="5"/>
        <v>9694.4362823031988</v>
      </c>
      <c r="J43" s="4">
        <f t="shared" si="6"/>
        <v>305.56371769680106</v>
      </c>
      <c r="K43" s="12">
        <f t="shared" si="7"/>
        <v>10000</v>
      </c>
    </row>
    <row r="44" spans="1:11" x14ac:dyDescent="0.2">
      <c r="A44" s="8">
        <v>34</v>
      </c>
      <c r="B44" s="15">
        <f t="shared" si="8"/>
        <v>361023.05039282062</v>
      </c>
      <c r="C44" s="15">
        <f t="shared" si="3"/>
        <v>7958.7231848744514</v>
      </c>
      <c r="D44" s="4">
        <f t="shared" si="0"/>
        <v>2041.2768151255484</v>
      </c>
      <c r="E44" s="12">
        <f t="shared" si="1"/>
        <v>10000</v>
      </c>
      <c r="G44" s="8">
        <v>34</v>
      </c>
      <c r="H44" s="5">
        <f t="shared" si="4"/>
        <v>285323.56365254667</v>
      </c>
      <c r="I44" s="15">
        <f t="shared" si="5"/>
        <v>9704.4772560473411</v>
      </c>
      <c r="J44" s="4">
        <f t="shared" si="6"/>
        <v>295.5227439526584</v>
      </c>
      <c r="K44" s="12">
        <f t="shared" si="7"/>
        <v>10000</v>
      </c>
    </row>
    <row r="45" spans="1:11" x14ac:dyDescent="0.2">
      <c r="A45" s="8">
        <v>35</v>
      </c>
      <c r="B45" s="15">
        <f t="shared" si="8"/>
        <v>353064.32720794616</v>
      </c>
      <c r="C45" s="15">
        <f t="shared" si="3"/>
        <v>8003.7229628598452</v>
      </c>
      <c r="D45" s="4">
        <f t="shared" si="0"/>
        <v>1996.277037140155</v>
      </c>
      <c r="E45" s="12">
        <f t="shared" si="1"/>
        <v>10000</v>
      </c>
      <c r="G45" s="8">
        <v>35</v>
      </c>
      <c r="H45" s="5">
        <f t="shared" si="4"/>
        <v>275619.0863964993</v>
      </c>
      <c r="I45" s="15">
        <f t="shared" si="5"/>
        <v>9714.5286296900231</v>
      </c>
      <c r="J45" s="4">
        <f t="shared" si="6"/>
        <v>285.47137030997646</v>
      </c>
      <c r="K45" s="12">
        <f t="shared" si="7"/>
        <v>10000</v>
      </c>
    </row>
    <row r="46" spans="1:11" x14ac:dyDescent="0.2">
      <c r="A46" s="8">
        <v>36</v>
      </c>
      <c r="B46" s="15">
        <f t="shared" si="8"/>
        <v>345060.60424508632</v>
      </c>
      <c r="C46" s="15">
        <f t="shared" si="3"/>
        <v>8048.9771761323682</v>
      </c>
      <c r="D46" s="4">
        <f t="shared" si="0"/>
        <v>1951.0228238676314</v>
      </c>
      <c r="E46" s="12">
        <f t="shared" si="1"/>
        <v>10000</v>
      </c>
      <c r="G46" s="8">
        <v>36</v>
      </c>
      <c r="H46" s="5">
        <f t="shared" si="4"/>
        <v>265904.5577668093</v>
      </c>
      <c r="I46" s="15">
        <f t="shared" si="5"/>
        <v>9724.5904140028979</v>
      </c>
      <c r="J46" s="4">
        <f t="shared" si="6"/>
        <v>275.409585997102</v>
      </c>
      <c r="K46" s="12">
        <f t="shared" si="7"/>
        <v>10000</v>
      </c>
    </row>
    <row r="47" spans="1:11" x14ac:dyDescent="0.2">
      <c r="A47" s="8">
        <v>37</v>
      </c>
      <c r="B47" s="15">
        <f t="shared" ref="B47:B70" si="9">+B46-C46</f>
        <v>337011.62706895394</v>
      </c>
      <c r="C47" s="15">
        <f t="shared" ref="C47:C70" si="10">(E46-D47)</f>
        <v>8094.4872633061277</v>
      </c>
      <c r="D47" s="4">
        <f t="shared" ref="D47:D70" si="11">((1+$D$3)^(30/360)-1)*B47</f>
        <v>1905.5127366938723</v>
      </c>
      <c r="E47" s="12">
        <f t="shared" ref="E47:E70" si="12">+D47+C47</f>
        <v>10000</v>
      </c>
      <c r="G47" s="8">
        <v>37</v>
      </c>
      <c r="H47" s="5">
        <f t="shared" si="4"/>
        <v>256179.96735280642</v>
      </c>
      <c r="I47" s="15">
        <f t="shared" si="5"/>
        <v>9734.6626197687747</v>
      </c>
      <c r="J47" s="4">
        <f t="shared" si="6"/>
        <v>265.33738023122464</v>
      </c>
      <c r="K47" s="12">
        <f t="shared" si="7"/>
        <v>10000</v>
      </c>
    </row>
    <row r="48" spans="1:11" x14ac:dyDescent="0.2">
      <c r="A48" s="8">
        <v>38</v>
      </c>
      <c r="B48" s="15">
        <f t="shared" si="9"/>
        <v>328917.13980564784</v>
      </c>
      <c r="C48" s="15">
        <f t="shared" si="10"/>
        <v>8140.2546711293608</v>
      </c>
      <c r="D48" s="4">
        <f t="shared" si="11"/>
        <v>1859.7453288706392</v>
      </c>
      <c r="E48" s="12">
        <f t="shared" si="12"/>
        <v>10000</v>
      </c>
      <c r="G48" s="8">
        <v>38</v>
      </c>
      <c r="H48" s="5">
        <f t="shared" si="4"/>
        <v>246445.30473303763</v>
      </c>
      <c r="I48" s="15">
        <f t="shared" si="5"/>
        <v>9744.7452577816348</v>
      </c>
      <c r="J48" s="4">
        <f t="shared" si="6"/>
        <v>255.25474221836603</v>
      </c>
      <c r="K48" s="12">
        <f t="shared" si="7"/>
        <v>10000</v>
      </c>
    </row>
    <row r="49" spans="1:11" x14ac:dyDescent="0.2">
      <c r="A49" s="8">
        <v>39</v>
      </c>
      <c r="B49" s="15">
        <f t="shared" si="9"/>
        <v>320776.8851345185</v>
      </c>
      <c r="C49" s="15">
        <f t="shared" si="10"/>
        <v>8186.2808545304306</v>
      </c>
      <c r="D49" s="4">
        <f t="shared" si="11"/>
        <v>1813.7191454695692</v>
      </c>
      <c r="E49" s="12">
        <f t="shared" si="12"/>
        <v>10000</v>
      </c>
      <c r="G49" s="8">
        <v>39</v>
      </c>
      <c r="H49" s="5">
        <f t="shared" si="4"/>
        <v>236700.55947525598</v>
      </c>
      <c r="I49" s="15">
        <f t="shared" si="5"/>
        <v>9754.8383388466318</v>
      </c>
      <c r="J49" s="4">
        <f t="shared" si="6"/>
        <v>245.16166115336799</v>
      </c>
      <c r="K49" s="12">
        <f t="shared" si="7"/>
        <v>10000</v>
      </c>
    </row>
    <row r="50" spans="1:11" x14ac:dyDescent="0.2">
      <c r="A50" s="8">
        <v>40</v>
      </c>
      <c r="B50" s="15">
        <f t="shared" si="9"/>
        <v>312590.60427998804</v>
      </c>
      <c r="C50" s="15">
        <f t="shared" si="10"/>
        <v>8232.5672766640782</v>
      </c>
      <c r="D50" s="4">
        <f t="shared" si="11"/>
        <v>1767.4327233359215</v>
      </c>
      <c r="E50" s="12">
        <f t="shared" si="12"/>
        <v>10000</v>
      </c>
      <c r="G50" s="8">
        <v>40</v>
      </c>
      <c r="H50" s="5">
        <f t="shared" si="4"/>
        <v>226945.72113640935</v>
      </c>
      <c r="I50" s="15">
        <f t="shared" si="5"/>
        <v>9764.9418737801188</v>
      </c>
      <c r="J50" s="4">
        <f t="shared" si="6"/>
        <v>235.05812621988082</v>
      </c>
      <c r="K50" s="12">
        <f t="shared" si="7"/>
        <v>10000</v>
      </c>
    </row>
    <row r="51" spans="1:11" x14ac:dyDescent="0.2">
      <c r="A51" s="8">
        <v>41</v>
      </c>
      <c r="B51" s="15">
        <f t="shared" si="9"/>
        <v>304358.03700332396</v>
      </c>
      <c r="C51" s="15">
        <f t="shared" si="10"/>
        <v>8279.1154089579322</v>
      </c>
      <c r="D51" s="4">
        <f t="shared" si="11"/>
        <v>1720.8845910420678</v>
      </c>
      <c r="E51" s="12">
        <f t="shared" si="12"/>
        <v>10000</v>
      </c>
      <c r="G51" s="8">
        <v>41</v>
      </c>
      <c r="H51" s="5">
        <f t="shared" si="4"/>
        <v>217180.77926262922</v>
      </c>
      <c r="I51" s="15">
        <f t="shared" si="5"/>
        <v>9775.0558734096485</v>
      </c>
      <c r="J51" s="4">
        <f t="shared" si="6"/>
        <v>224.94412659035194</v>
      </c>
      <c r="K51" s="12">
        <f t="shared" si="7"/>
        <v>10000</v>
      </c>
    </row>
    <row r="52" spans="1:11" x14ac:dyDescent="0.2">
      <c r="A52" s="8">
        <v>42</v>
      </c>
      <c r="B52" s="15">
        <f t="shared" si="9"/>
        <v>296078.92159436602</v>
      </c>
      <c r="C52" s="15">
        <f t="shared" si="10"/>
        <v>8325.9267311592885</v>
      </c>
      <c r="D52" s="4">
        <f t="shared" si="11"/>
        <v>1674.0732688407124</v>
      </c>
      <c r="E52" s="12">
        <f t="shared" si="12"/>
        <v>10000</v>
      </c>
      <c r="G52" s="8">
        <v>42</v>
      </c>
      <c r="H52" s="5">
        <f t="shared" si="4"/>
        <v>207405.72338921958</v>
      </c>
      <c r="I52" s="15">
        <f t="shared" si="5"/>
        <v>9785.1803485739856</v>
      </c>
      <c r="J52" s="4">
        <f t="shared" si="6"/>
        <v>214.81965142601413</v>
      </c>
      <c r="K52" s="12">
        <f t="shared" si="7"/>
        <v>10000</v>
      </c>
    </row>
    <row r="53" spans="1:11" x14ac:dyDescent="0.2">
      <c r="A53" s="8">
        <v>43</v>
      </c>
      <c r="B53" s="15">
        <f t="shared" si="9"/>
        <v>287752.99486320675</v>
      </c>
      <c r="C53" s="15">
        <f t="shared" si="10"/>
        <v>8373.0027313821465</v>
      </c>
      <c r="D53" s="4">
        <f t="shared" si="11"/>
        <v>1626.9972686178539</v>
      </c>
      <c r="E53" s="12">
        <f t="shared" si="12"/>
        <v>10000</v>
      </c>
      <c r="G53" s="8">
        <v>43</v>
      </c>
      <c r="H53" s="5">
        <f t="shared" si="4"/>
        <v>197620.5430406456</v>
      </c>
      <c r="I53" s="15">
        <f t="shared" si="5"/>
        <v>9795.3153101231255</v>
      </c>
      <c r="J53" s="4">
        <f t="shared" si="6"/>
        <v>204.68468987687396</v>
      </c>
      <c r="K53" s="12">
        <f t="shared" si="7"/>
        <v>10000</v>
      </c>
    </row>
    <row r="54" spans="1:11" x14ac:dyDescent="0.2">
      <c r="A54" s="8">
        <v>44</v>
      </c>
      <c r="B54" s="15">
        <f t="shared" si="9"/>
        <v>279379.99213182461</v>
      </c>
      <c r="C54" s="15">
        <f t="shared" si="10"/>
        <v>8420.3449061545216</v>
      </c>
      <c r="D54" s="4">
        <f t="shared" si="11"/>
        <v>1579.6550938454777</v>
      </c>
      <c r="E54" s="12">
        <f t="shared" si="12"/>
        <v>10000</v>
      </c>
      <c r="G54" s="8">
        <v>44</v>
      </c>
      <c r="H54" s="5">
        <f t="shared" si="4"/>
        <v>187825.22773052249</v>
      </c>
      <c r="I54" s="15">
        <f t="shared" si="5"/>
        <v>9805.4607689182994</v>
      </c>
      <c r="J54" s="4">
        <f t="shared" si="6"/>
        <v>194.53923108170014</v>
      </c>
      <c r="K54" s="12">
        <f t="shared" si="7"/>
        <v>10000</v>
      </c>
    </row>
    <row r="55" spans="1:11" x14ac:dyDescent="0.2">
      <c r="A55" s="8">
        <v>45</v>
      </c>
      <c r="B55" s="15">
        <f t="shared" si="9"/>
        <v>270959.64722567011</v>
      </c>
      <c r="C55" s="15">
        <f t="shared" si="10"/>
        <v>8467.9547604660165</v>
      </c>
      <c r="D55" s="4">
        <f t="shared" si="11"/>
        <v>1532.0452395339828</v>
      </c>
      <c r="E55" s="12">
        <f t="shared" si="12"/>
        <v>10000</v>
      </c>
      <c r="G55" s="8">
        <v>45</v>
      </c>
      <c r="H55" s="5">
        <f t="shared" si="4"/>
        <v>178019.76696160418</v>
      </c>
      <c r="I55" s="15">
        <f t="shared" si="5"/>
        <v>9815.616735831989</v>
      </c>
      <c r="J55" s="4">
        <f t="shared" si="6"/>
        <v>184.38326416801189</v>
      </c>
      <c r="K55" s="12">
        <f t="shared" si="7"/>
        <v>10000</v>
      </c>
    </row>
    <row r="56" spans="1:11" x14ac:dyDescent="0.2">
      <c r="A56" s="8">
        <v>46</v>
      </c>
      <c r="B56" s="15">
        <f t="shared" si="9"/>
        <v>262491.69246520411</v>
      </c>
      <c r="C56" s="15">
        <f t="shared" si="10"/>
        <v>8515.833807815663</v>
      </c>
      <c r="D56" s="4">
        <f t="shared" si="11"/>
        <v>1484.1661921843374</v>
      </c>
      <c r="E56" s="12">
        <f t="shared" si="12"/>
        <v>10000</v>
      </c>
      <c r="G56" s="8">
        <v>46</v>
      </c>
      <c r="H56" s="5">
        <f t="shared" si="4"/>
        <v>168204.1502257722</v>
      </c>
      <c r="I56" s="15">
        <f t="shared" si="5"/>
        <v>9825.7832217479317</v>
      </c>
      <c r="J56" s="4">
        <f t="shared" si="6"/>
        <v>174.21677825206743</v>
      </c>
      <c r="K56" s="12">
        <f t="shared" si="7"/>
        <v>10000</v>
      </c>
    </row>
    <row r="57" spans="1:11" x14ac:dyDescent="0.2">
      <c r="A57" s="8">
        <v>47</v>
      </c>
      <c r="B57" s="15">
        <f t="shared" si="9"/>
        <v>253975.85865738845</v>
      </c>
      <c r="C57" s="15">
        <f t="shared" si="10"/>
        <v>8563.983570260034</v>
      </c>
      <c r="D57" s="4">
        <f t="shared" si="11"/>
        <v>1436.0164297399667</v>
      </c>
      <c r="E57" s="12">
        <f t="shared" si="12"/>
        <v>10000</v>
      </c>
      <c r="G57" s="8">
        <v>47</v>
      </c>
      <c r="H57" s="5">
        <f t="shared" si="4"/>
        <v>158378.36700402427</v>
      </c>
      <c r="I57" s="15">
        <f t="shared" si="5"/>
        <v>9835.9602375611485</v>
      </c>
      <c r="J57" s="4">
        <f t="shared" si="6"/>
        <v>164.03976243885202</v>
      </c>
      <c r="K57" s="12">
        <f t="shared" si="7"/>
        <v>10000</v>
      </c>
    </row>
    <row r="58" spans="1:11" x14ac:dyDescent="0.2">
      <c r="A58" s="8">
        <v>48</v>
      </c>
      <c r="B58" s="15">
        <f t="shared" si="9"/>
        <v>245411.87508712843</v>
      </c>
      <c r="C58" s="15">
        <f t="shared" si="10"/>
        <v>8612.4055784616339</v>
      </c>
      <c r="D58" s="4">
        <f t="shared" si="11"/>
        <v>1387.5944215383665</v>
      </c>
      <c r="E58" s="12">
        <f t="shared" si="12"/>
        <v>10000</v>
      </c>
      <c r="G58" s="8">
        <v>48</v>
      </c>
      <c r="H58" s="5">
        <f t="shared" si="4"/>
        <v>148542.40676646313</v>
      </c>
      <c r="I58" s="15">
        <f t="shared" si="5"/>
        <v>9846.147794177934</v>
      </c>
      <c r="J58" s="4">
        <f t="shared" si="6"/>
        <v>153.85220582206654</v>
      </c>
      <c r="K58" s="12">
        <f t="shared" si="7"/>
        <v>10000</v>
      </c>
    </row>
    <row r="59" spans="1:11" x14ac:dyDescent="0.2">
      <c r="A59" s="8">
        <v>49</v>
      </c>
      <c r="B59" s="15">
        <f t="shared" si="9"/>
        <v>236799.46950866681</v>
      </c>
      <c r="C59" s="15">
        <f t="shared" si="10"/>
        <v>8661.1013717375554</v>
      </c>
      <c r="D59" s="4">
        <f t="shared" si="11"/>
        <v>1338.8986282624442</v>
      </c>
      <c r="E59" s="12">
        <f t="shared" si="12"/>
        <v>10000</v>
      </c>
      <c r="G59" s="8">
        <v>49</v>
      </c>
      <c r="H59" s="5">
        <f t="shared" si="4"/>
        <v>138696.2589722852</v>
      </c>
      <c r="I59" s="15">
        <f t="shared" si="5"/>
        <v>9856.3459025158845</v>
      </c>
      <c r="J59" s="4">
        <f t="shared" si="6"/>
        <v>143.65409748411574</v>
      </c>
      <c r="K59" s="12">
        <f t="shared" si="7"/>
        <v>10000</v>
      </c>
    </row>
    <row r="60" spans="1:11" x14ac:dyDescent="0.2">
      <c r="A60" s="8">
        <v>50</v>
      </c>
      <c r="B60" s="15">
        <f t="shared" si="9"/>
        <v>228138.36813692926</v>
      </c>
      <c r="C60" s="15">
        <f t="shared" si="10"/>
        <v>8710.0724981084149</v>
      </c>
      <c r="D60" s="4">
        <f t="shared" si="11"/>
        <v>1289.9275018915848</v>
      </c>
      <c r="E60" s="12">
        <f t="shared" si="12"/>
        <v>10000</v>
      </c>
      <c r="G60" s="8">
        <v>50</v>
      </c>
      <c r="H60" s="5">
        <f t="shared" si="4"/>
        <v>128839.91306976932</v>
      </c>
      <c r="I60" s="15">
        <f t="shared" si="5"/>
        <v>9866.5545735039032</v>
      </c>
      <c r="J60" s="4">
        <f t="shared" si="6"/>
        <v>133.44542649609642</v>
      </c>
      <c r="K60" s="12">
        <f t="shared" si="7"/>
        <v>10000</v>
      </c>
    </row>
    <row r="61" spans="1:11" x14ac:dyDescent="0.2">
      <c r="A61" s="8">
        <v>51</v>
      </c>
      <c r="B61" s="15">
        <f t="shared" si="9"/>
        <v>219428.29563882085</v>
      </c>
      <c r="C61" s="15">
        <f t="shared" si="10"/>
        <v>8759.3205143475607</v>
      </c>
      <c r="D61" s="4">
        <f t="shared" si="11"/>
        <v>1240.6794856524398</v>
      </c>
      <c r="E61" s="12">
        <f t="shared" si="12"/>
        <v>10000</v>
      </c>
      <c r="G61" s="8">
        <v>51</v>
      </c>
      <c r="H61" s="5">
        <f t="shared" si="4"/>
        <v>118973.35849626541</v>
      </c>
      <c r="I61" s="15">
        <f t="shared" si="5"/>
        <v>9876.7738180822143</v>
      </c>
      <c r="J61" s="4">
        <f t="shared" si="6"/>
        <v>123.22618191778589</v>
      </c>
      <c r="K61" s="12">
        <f t="shared" si="7"/>
        <v>10000</v>
      </c>
    </row>
    <row r="62" spans="1:11" x14ac:dyDescent="0.2">
      <c r="A62" s="8">
        <v>52</v>
      </c>
      <c r="B62" s="15">
        <f t="shared" si="9"/>
        <v>210668.97512447331</v>
      </c>
      <c r="C62" s="15">
        <f t="shared" si="10"/>
        <v>8808.8469860305631</v>
      </c>
      <c r="D62" s="4">
        <f t="shared" si="11"/>
        <v>1191.1530139694371</v>
      </c>
      <c r="E62" s="12">
        <f t="shared" si="12"/>
        <v>10000</v>
      </c>
      <c r="G62" s="8">
        <v>52</v>
      </c>
      <c r="H62" s="5">
        <f t="shared" si="4"/>
        <v>109096.58467818319</v>
      </c>
      <c r="I62" s="15">
        <f t="shared" si="5"/>
        <v>9887.0036472023694</v>
      </c>
      <c r="J62" s="4">
        <f t="shared" si="6"/>
        <v>112.99635279763015</v>
      </c>
      <c r="K62" s="12">
        <f t="shared" si="7"/>
        <v>10000</v>
      </c>
    </row>
    <row r="63" spans="1:11" x14ac:dyDescent="0.2">
      <c r="A63" s="8">
        <v>53</v>
      </c>
      <c r="B63" s="15">
        <f t="shared" si="9"/>
        <v>201860.12813844276</v>
      </c>
      <c r="C63" s="15">
        <f t="shared" si="10"/>
        <v>8858.6534875849866</v>
      </c>
      <c r="D63" s="4">
        <f t="shared" si="11"/>
        <v>1141.3465124150136</v>
      </c>
      <c r="E63" s="12">
        <f t="shared" si="12"/>
        <v>10000</v>
      </c>
      <c r="G63" s="8">
        <v>53</v>
      </c>
      <c r="H63" s="5">
        <f t="shared" si="4"/>
        <v>99209.581030980829</v>
      </c>
      <c r="I63" s="15">
        <f t="shared" si="5"/>
        <v>9897.2440718272683</v>
      </c>
      <c r="J63" s="4">
        <f t="shared" si="6"/>
        <v>102.75592817273218</v>
      </c>
      <c r="K63" s="12">
        <f t="shared" si="7"/>
        <v>10000</v>
      </c>
    </row>
    <row r="64" spans="1:11" x14ac:dyDescent="0.2">
      <c r="A64" s="8">
        <v>54</v>
      </c>
      <c r="B64" s="15">
        <f t="shared" si="9"/>
        <v>193001.47465085777</v>
      </c>
      <c r="C64" s="15">
        <f t="shared" si="10"/>
        <v>8908.7416023404367</v>
      </c>
      <c r="D64" s="4">
        <f t="shared" si="11"/>
        <v>1091.2583976595633</v>
      </c>
      <c r="E64" s="12">
        <f t="shared" si="12"/>
        <v>10000</v>
      </c>
      <c r="G64" s="8">
        <v>54</v>
      </c>
      <c r="H64" s="5">
        <f t="shared" si="4"/>
        <v>89312.336959153559</v>
      </c>
      <c r="I64" s="15">
        <f t="shared" si="5"/>
        <v>9907.4951029311596</v>
      </c>
      <c r="J64" s="4">
        <f t="shared" si="6"/>
        <v>92.504897068840137</v>
      </c>
      <c r="K64" s="12">
        <f t="shared" si="7"/>
        <v>10000</v>
      </c>
    </row>
    <row r="65" spans="1:11" x14ac:dyDescent="0.2">
      <c r="A65" s="8">
        <v>55</v>
      </c>
      <c r="B65" s="15">
        <f t="shared" si="9"/>
        <v>184092.73304851732</v>
      </c>
      <c r="C65" s="15">
        <f t="shared" si="10"/>
        <v>8959.1129225788954</v>
      </c>
      <c r="D65" s="4">
        <f t="shared" si="11"/>
        <v>1040.8870774211046</v>
      </c>
      <c r="E65" s="12">
        <f t="shared" si="12"/>
        <v>10000</v>
      </c>
      <c r="G65" s="8">
        <v>55</v>
      </c>
      <c r="H65" s="5">
        <f t="shared" si="4"/>
        <v>79404.841856222396</v>
      </c>
      <c r="I65" s="15">
        <f t="shared" si="5"/>
        <v>9917.7567514996645</v>
      </c>
      <c r="J65" s="4">
        <f t="shared" si="6"/>
        <v>82.243248500335696</v>
      </c>
      <c r="K65" s="12">
        <f t="shared" si="7"/>
        <v>10000</v>
      </c>
    </row>
    <row r="66" spans="1:11" x14ac:dyDescent="0.2">
      <c r="A66" s="8">
        <v>56</v>
      </c>
      <c r="B66" s="15">
        <f t="shared" si="9"/>
        <v>175133.62012593841</v>
      </c>
      <c r="C66" s="15">
        <f t="shared" si="10"/>
        <v>9009.7690495853385</v>
      </c>
      <c r="D66" s="4">
        <f t="shared" si="11"/>
        <v>990.23095041466206</v>
      </c>
      <c r="E66" s="12">
        <f t="shared" si="12"/>
        <v>10000</v>
      </c>
      <c r="G66" s="8">
        <v>56</v>
      </c>
      <c r="H66" s="5">
        <f t="shared" si="4"/>
        <v>69487.085104722733</v>
      </c>
      <c r="I66" s="15">
        <f t="shared" si="5"/>
        <v>9928.0290285297779</v>
      </c>
      <c r="J66" s="4">
        <f t="shared" si="6"/>
        <v>71.970971470222182</v>
      </c>
      <c r="K66" s="12">
        <f t="shared" si="7"/>
        <v>10000</v>
      </c>
    </row>
    <row r="67" spans="1:11" x14ac:dyDescent="0.2">
      <c r="A67" s="8">
        <v>57</v>
      </c>
      <c r="B67" s="15">
        <f t="shared" si="9"/>
        <v>166123.85107635308</v>
      </c>
      <c r="C67" s="15">
        <f t="shared" si="10"/>
        <v>9060.7115936986374</v>
      </c>
      <c r="D67" s="4">
        <f t="shared" si="11"/>
        <v>939.28840630136244</v>
      </c>
      <c r="E67" s="12">
        <f t="shared" si="12"/>
        <v>10000</v>
      </c>
      <c r="G67" s="8">
        <v>57</v>
      </c>
      <c r="H67" s="5">
        <f t="shared" si="4"/>
        <v>59559.056076192952</v>
      </c>
      <c r="I67" s="15">
        <f t="shared" si="5"/>
        <v>9938.3119450298873</v>
      </c>
      <c r="J67" s="4">
        <f t="shared" si="6"/>
        <v>61.688054970112859</v>
      </c>
      <c r="K67" s="12">
        <f t="shared" si="7"/>
        <v>10000</v>
      </c>
    </row>
    <row r="68" spans="1:11" x14ac:dyDescent="0.2">
      <c r="A68" s="8">
        <v>58</v>
      </c>
      <c r="B68" s="15">
        <f t="shared" si="9"/>
        <v>157063.13948265446</v>
      </c>
      <c r="C68" s="15">
        <f t="shared" si="10"/>
        <v>9111.9421743627572</v>
      </c>
      <c r="D68" s="4">
        <f t="shared" si="11"/>
        <v>888.05782563724188</v>
      </c>
      <c r="E68" s="12">
        <f t="shared" si="12"/>
        <v>10000</v>
      </c>
      <c r="G68" s="8">
        <v>58</v>
      </c>
      <c r="H68" s="5">
        <f t="shared" si="4"/>
        <v>49620.744131163068</v>
      </c>
      <c r="I68" s="15">
        <f t="shared" si="5"/>
        <v>9948.6055120197816</v>
      </c>
      <c r="J68" s="4">
        <f t="shared" si="6"/>
        <v>51.394487980219068</v>
      </c>
      <c r="K68" s="12">
        <f t="shared" si="7"/>
        <v>10000</v>
      </c>
    </row>
    <row r="69" spans="1:11" x14ac:dyDescent="0.2">
      <c r="A69" s="8">
        <v>59</v>
      </c>
      <c r="B69" s="15">
        <f t="shared" si="9"/>
        <v>147951.19730829171</v>
      </c>
      <c r="C69" s="15">
        <f t="shared" si="10"/>
        <v>9163.4624201782353</v>
      </c>
      <c r="D69" s="4">
        <f t="shared" si="11"/>
        <v>836.53757982176512</v>
      </c>
      <c r="E69" s="12">
        <f t="shared" si="12"/>
        <v>10000</v>
      </c>
      <c r="G69" s="8">
        <v>59</v>
      </c>
      <c r="H69" s="5">
        <f t="shared" si="4"/>
        <v>39672.138619143283</v>
      </c>
      <c r="I69" s="15">
        <f t="shared" si="5"/>
        <v>9958.909740530662</v>
      </c>
      <c r="J69" s="4">
        <f t="shared" si="6"/>
        <v>41.090259469338463</v>
      </c>
      <c r="K69" s="12">
        <f t="shared" si="7"/>
        <v>10000</v>
      </c>
    </row>
    <row r="70" spans="1:11" x14ac:dyDescent="0.2">
      <c r="A70" s="8">
        <v>60</v>
      </c>
      <c r="B70" s="15">
        <f t="shared" si="9"/>
        <v>138787.73488811348</v>
      </c>
      <c r="C70" s="15">
        <f t="shared" si="10"/>
        <v>9215.2739689539467</v>
      </c>
      <c r="D70" s="4">
        <f t="shared" si="11"/>
        <v>784.72603104605287</v>
      </c>
      <c r="E70" s="12">
        <f t="shared" si="12"/>
        <v>10000</v>
      </c>
      <c r="G70" s="8">
        <v>60</v>
      </c>
      <c r="H70" s="5">
        <f t="shared" si="4"/>
        <v>29713.228878612623</v>
      </c>
      <c r="I70" s="15">
        <f t="shared" si="5"/>
        <v>9969.2246416051566</v>
      </c>
      <c r="J70" s="4">
        <f t="shared" si="6"/>
        <v>30.775358394843177</v>
      </c>
      <c r="K70" s="12">
        <f t="shared" si="7"/>
        <v>10000</v>
      </c>
    </row>
  </sheetData>
  <dataConsolidate/>
  <mergeCells count="12">
    <mergeCell ref="G2:I2"/>
    <mergeCell ref="G3:I3"/>
    <mergeCell ref="A2:C2"/>
    <mergeCell ref="A3:C3"/>
    <mergeCell ref="A4:C4"/>
    <mergeCell ref="A5:C5"/>
    <mergeCell ref="A6:C6"/>
    <mergeCell ref="G4:I4"/>
    <mergeCell ref="G5:I5"/>
    <mergeCell ref="G7:I7"/>
    <mergeCell ref="G6:I6"/>
    <mergeCell ref="G8:I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Interés al Vencimiento</vt:lpstr>
      <vt:lpstr>Interés Mensual</vt:lpstr>
      <vt:lpstr>Interés Adelantado</vt:lpstr>
      <vt:lpstr>Interés y Capital Mensual</vt:lpstr>
      <vt:lpstr>Cuota mixta 5años</vt:lpstr>
      <vt:lpstr>Cuota mixta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Yojany Marin Rosales</dc:creator>
  <cp:lastModifiedBy>Yojany Marin Rosales</cp:lastModifiedBy>
  <dcterms:created xsi:type="dcterms:W3CDTF">2009-06-09T15:08:26Z</dcterms:created>
  <dcterms:modified xsi:type="dcterms:W3CDTF">2021-04-16T01:15:26Z</dcterms:modified>
</cp:coreProperties>
</file>